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sarunya_promjai_th_ey_com/Documents/Thai Poly Acrylic - TPA _ SPA Files/2023 - YE/2023 - FS&amp;NFS/LAN 07.02.24/"/>
    </mc:Choice>
  </mc:AlternateContent>
  <xr:revisionPtr revIDLastSave="1" documentId="13_ncr:1_{A81A1C26-07A1-4D84-A91A-0BC7B0D95D04}" xr6:coauthVersionLast="47" xr6:coauthVersionMax="47" xr10:uidLastSave="{092C4643-2B21-4AB2-8A03-0432250DCF4D}"/>
  <bookViews>
    <workbookView xWindow="-120" yWindow="480" windowWidth="29040" windowHeight="15840" xr2:uid="{00000000-000D-0000-FFFF-FFFF00000000}"/>
  </bookViews>
  <sheets>
    <sheet name="BS" sheetId="4" r:id="rId1"/>
    <sheet name="PL" sheetId="5" r:id="rId2"/>
    <sheet name="CE" sheetId="2" r:id="rId3"/>
    <sheet name="CF" sheetId="6" r:id="rId4"/>
  </sheets>
  <definedNames>
    <definedName name="_xlnm.Print_Area" localSheetId="0">BS!$A$1:$G$67</definedName>
    <definedName name="_xlnm.Print_Area" localSheetId="2">CE!$A$1:$K$23</definedName>
    <definedName name="_xlnm.Print_Area" localSheetId="3">CF!$A$1:$F$60</definedName>
    <definedName name="_xlnm.Print_Area" localSheetId="1">PL!$A$1:$F$32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G20" i="4"/>
  <c r="G21" i="4" s="1"/>
  <c r="E20" i="4"/>
  <c r="I10" i="2"/>
  <c r="I11" i="2"/>
  <c r="G39" i="4"/>
  <c r="G40" i="4" s="1"/>
  <c r="G35" i="4"/>
  <c r="G13" i="4"/>
  <c r="F50" i="6"/>
  <c r="F46" i="6"/>
  <c r="F25" i="5"/>
  <c r="F26" i="5" s="1"/>
  <c r="F15" i="5"/>
  <c r="F10" i="5"/>
  <c r="F16" i="5" s="1"/>
  <c r="F18" i="5" s="1"/>
  <c r="F20" i="5" s="1"/>
  <c r="F29" i="5" s="1"/>
  <c r="D52" i="6"/>
  <c r="D50" i="6"/>
  <c r="K11" i="2" l="1"/>
  <c r="K13" i="2"/>
  <c r="K9" i="2"/>
  <c r="K16" i="2"/>
  <c r="C14" i="2"/>
  <c r="G53" i="4" l="1"/>
  <c r="G51" i="4"/>
  <c r="K10" i="2"/>
  <c r="K12" i="2" s="1"/>
  <c r="D15" i="5"/>
  <c r="E39" i="4" l="1"/>
  <c r="E35" i="4"/>
  <c r="G19" i="2" l="1"/>
  <c r="G20" i="2" s="1"/>
  <c r="E56" i="4" s="1"/>
  <c r="E19" i="2"/>
  <c r="E20" i="2" s="1"/>
  <c r="E54" i="4" s="1"/>
  <c r="C19" i="2"/>
  <c r="C20" i="2" s="1"/>
  <c r="E14" i="2"/>
  <c r="G54" i="4" s="1"/>
  <c r="G14" i="2"/>
  <c r="G56" i="4" s="1"/>
  <c r="I14" i="2"/>
  <c r="G57" i="4" s="1"/>
  <c r="G58" i="4" l="1"/>
  <c r="G59" i="4" s="1"/>
  <c r="G60" i="4" s="1"/>
  <c r="E53" i="4"/>
  <c r="E51" i="4"/>
  <c r="D25" i="5"/>
  <c r="I18" i="2" s="1"/>
  <c r="K18" i="2" s="1"/>
  <c r="D46" i="6" l="1"/>
  <c r="F7" i="6" l="1"/>
  <c r="F19" i="6" s="1"/>
  <c r="F30" i="6" s="1"/>
  <c r="F33" i="6" s="1"/>
  <c r="F51" i="6" s="1"/>
  <c r="F53" i="6" s="1"/>
  <c r="F54" i="6" s="1"/>
  <c r="E40" i="4" l="1"/>
  <c r="E21" i="4" l="1"/>
  <c r="K14" i="2" l="1"/>
  <c r="D10" i="5" l="1"/>
  <c r="D16" i="5" s="1"/>
  <c r="D18" i="5" s="1"/>
  <c r="D20" i="5" l="1"/>
  <c r="D29" i="5" s="1"/>
  <c r="D7" i="6"/>
  <c r="D19" i="6" s="1"/>
  <c r="D26" i="5" l="1"/>
  <c r="I17" i="2"/>
  <c r="K17" i="2" s="1"/>
  <c r="K19" i="2" s="1"/>
  <c r="K20" i="2" s="1"/>
  <c r="D30" i="6"/>
  <c r="D33" i="6" s="1"/>
  <c r="D51" i="6" s="1"/>
  <c r="D53" i="6" s="1"/>
  <c r="D54" i="6" s="1"/>
  <c r="I19" i="2" l="1"/>
  <c r="I20" i="2" l="1"/>
  <c r="E57" i="4" s="1"/>
  <c r="E58" i="4" s="1"/>
  <c r="K21" i="2" l="1"/>
  <c r="E59" i="4"/>
  <c r="E60" i="4" s="1"/>
</calcChain>
</file>

<file path=xl/sharedStrings.xml><?xml version="1.0" encoding="utf-8"?>
<sst xmlns="http://schemas.openxmlformats.org/spreadsheetml/2006/main" count="170" uniqueCount="137">
  <si>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</si>
  <si>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</si>
  <si>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</si>
  <si>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</si>
  <si>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</si>
  <si>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</si>
  <si>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</si>
  <si>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</si>
  <si>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</si>
  <si>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</si>
  <si>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</si>
  <si>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</si>
  <si>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</si>
  <si>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</si>
  <si>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</si>
  <si>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</si>
  <si>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</si>
  <si>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</si>
  <si>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</si>
  <si>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</si>
  <si>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</si>
  <si>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</si>
  <si>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</si>
  <si>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</si>
  <si>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</si>
  <si>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</si>
  <si>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</si>
  <si>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</si>
  <si>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</si>
  <si>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</si>
  <si>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</si>
  <si>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</si>
  <si>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</si>
  <si>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</si>
  <si>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</si>
  <si>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</si>
  <si>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</si>
  <si>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</si>
  <si>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</si>
  <si>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</si>
  <si>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</si>
  <si>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</si>
  <si>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</si>
  <si>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</si>
  <si>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</si>
  <si>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</si>
  <si>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</si>
  <si>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</si>
  <si>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</si>
  <si>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</si>
  <si>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</si>
  <si>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</si>
  <si>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</si>
  <si>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</si>
  <si>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</si>
  <si>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</si>
  <si>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</si>
  <si>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</si>
  <si>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</si>
  <si>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</si>
  <si>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</si>
  <si>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</si>
  <si>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</si>
  <si>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</si>
  <si>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</si>
  <si>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</si>
  <si>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</si>
  <si>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</si>
  <si>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</si>
  <si>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</si>
  <si>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 xml:space="preserve">      หุ้นสามัญ 121,500,000 หุ้น มูลค่าหุ้นละ 1 บาท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</si>
  <si>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</si>
  <si>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</si>
  <si>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</si>
  <si>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</si>
  <si>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</si>
  <si>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</si>
  <si>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</si>
  <si>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</si>
  <si>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</si>
  <si>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</si>
  <si>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</si>
  <si>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</si>
  <si>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</si>
  <si>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</si>
  <si>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</si>
  <si>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</si>
  <si>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</si>
  <si>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</si>
  <si>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</si>
  <si>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</si>
  <si>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</si>
  <si>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</si>
  <si>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 xml:space="preserve">   ต้นทุนทางการเงิน</t>
  </si>
  <si>
    <t>กำไรสำหรับปี</t>
  </si>
  <si>
    <t>กำไรขาดทุนเบ็ดเสร็จอื่น:</t>
  </si>
  <si>
    <t>รายการที่จะไม่ถูกบันทึกในส่วนของกำไรหรือขาดทุนในภายหลัง</t>
  </si>
  <si>
    <t xml:space="preserve">กำไรขาดทุนเบ็ดเสร็จอื่นสำหรับปี </t>
  </si>
  <si>
    <t xml:space="preserve">กำไรขาดทุนเบ็ดเสร็จรวมสำหรับปี </t>
  </si>
  <si>
    <t xml:space="preserve">   ประกันภัย - สุทธิจากภาษีเงินได้</t>
  </si>
  <si>
    <t>เงินรับล่วงหน้าจากลูกค้า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</si>
  <si>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</si>
  <si>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</si>
  <si>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ยอดคงเหลือ ณ วันที่ 1 มกราคม 2565</t>
  </si>
  <si>
    <t>ยอดคงเหลือ ณ วันที่ 31 ธันวาคม 2565</t>
  </si>
  <si>
    <t>กำไร (ขาดทุน) ก่อนภาษี</t>
  </si>
  <si>
    <t xml:space="preserve">   โอนกลับผลขาดทุนด้านเครดิตที่คาดว่าจะเกิดขึ้น</t>
  </si>
  <si>
    <t>รายการที่ไม่ใช่เงินสด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</si>
  <si>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</si>
  <si>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</si>
  <si>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เงินรับล่วงหน้าจากลูกค้า</t>
  </si>
  <si>
    <t>กำไร (ขาดทุน) สำหรับปี</t>
  </si>
  <si>
    <t>กำไร (ขาดทุน) ต่อหุ้น</t>
  </si>
  <si>
    <t>กำไร (ขาดทุน) ต่อหุ้นขั้นพื้นฐาน</t>
  </si>
  <si>
    <t xml:space="preserve">   รายการปรับลดสินค้าคงเหลือเป็นมูลค่าสุทธิที่จะได้รับ (โอนกลับ)</t>
  </si>
  <si>
    <t xml:space="preserve">   สินทรัพย์ทางการเงินไม่หมุนเวียนอื่น</t>
  </si>
  <si>
    <t>ผลกำไรจากการประมาณการตามหลักคณิตศาสตร์</t>
  </si>
  <si>
    <t>ขาดทุนสำหรับปี</t>
  </si>
  <si>
    <t xml:space="preserve">ชำระคืนเงินต้นของหนี้สินตามสัญญาเช่า </t>
  </si>
  <si>
    <t>เงินปันผลจ่าย (หมายเหตุ 24)</t>
  </si>
  <si>
    <t xml:space="preserve">กำไรจากการดำเนินงานก่อนการเปลี่ยนแปลงในสินทรัพย์ </t>
  </si>
  <si>
    <t xml:space="preserve">   และหนี้สินดำเนินงาน</t>
  </si>
  <si>
    <t>ณ วันที่ 31 ธันวาคม 2566</t>
  </si>
  <si>
    <t>สำหรับปีสิ้นสุดวันที่ 31 ธันวาคม 2566</t>
  </si>
  <si>
    <t>ยอดคงเหลือ ณ วันที่ 1 มกราคม 2566</t>
  </si>
  <si>
    <t>ยอดคงเหลือ ณ วันที่ 31 ธันวาคม 2566</t>
  </si>
  <si>
    <t>รายได้ภาษีเงินได้</t>
  </si>
  <si>
    <t xml:space="preserve">   ขาดทุน (กำไร) จากการจำหน่ายเครื่องจักรและอุปกรณ์</t>
  </si>
  <si>
    <t>เงินสดสุทธิจากกิจกรรมดำเนินงาน</t>
  </si>
  <si>
    <t>เงินสดและรายการเทียบเท่าเงินสดเพิ่มขึ้นสุทธิ</t>
  </si>
  <si>
    <t>เงินสดจ่ายสำหรับส่วนปรับปรุงอาคาร เครื่องจักรอุปกรณ์และสินทรัพย์ไม่มีตัวตน</t>
  </si>
  <si>
    <t xml:space="preserve">   ขาดทุนจากอัตราแลกเปลี่ยนที่ยังไม่เกิดขึ้นจริง</t>
  </si>
  <si>
    <t>กำไร (ขาดทุน) จากการดำเนินงาน</t>
  </si>
  <si>
    <t>รายการปรับกระทบยอดกำไร (ขาดทุน) ก่อนภาษีเป็นเงินสดรับ (จ่าย)</t>
  </si>
  <si>
    <t>กำไร (ขาดทุน) ก่อนรายได้ภาษีเงินได้</t>
  </si>
  <si>
    <t>เงินฝากประจำที่มีภาระค้ำประกัน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</si>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</sst>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0_);_(* \(#,##0.000\);_(* &quot;-&quot;_);_(@_)"/>
    <numFmt numFmtId="215" formatCode="_(* #,##0.00_);_(* \(#,##0.00\);_(* &quot;-&quot;_);_(@_)"/>
  </numFmts>
  <fonts count="23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02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20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8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8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3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4" borderId="0" applyNumberFormat="0" applyBorder="0" applyAlignment="0" applyProtection="0"/>
    <xf numFmtId="0" fontId="80" fillId="57" borderId="0" applyNumberFormat="0" applyBorder="0" applyAlignment="0" applyProtection="0"/>
    <xf numFmtId="0" fontId="81" fillId="55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8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14" fontId="82" fillId="60" borderId="21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7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8" fillId="34" borderId="22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4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7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8" fillId="0" borderId="24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1" borderId="23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5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6" applyNumberFormat="0" applyFill="0" applyBorder="0" applyAlignment="0" applyProtection="0">
      <protection locked="0"/>
    </xf>
    <xf numFmtId="0" fontId="116" fillId="0" borderId="20" applyNumberFormat="0" applyFill="0" applyAlignment="0" applyProtection="0"/>
    <xf numFmtId="0" fontId="117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38" fontId="58" fillId="65" borderId="0" applyNumberFormat="0" applyBorder="0" applyAlignment="0" applyProtection="0"/>
    <xf numFmtId="38" fontId="58" fillId="65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7" applyNumberFormat="0" applyAlignment="0" applyProtection="0">
      <alignment horizontal="left" vertical="center"/>
    </xf>
    <xf numFmtId="0" fontId="127" fillId="0" borderId="27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6" borderId="28">
      <alignment horizontal="center" vertical="center" wrapText="1"/>
    </xf>
    <xf numFmtId="0" fontId="128" fillId="0" borderId="29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0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1" fillId="0" borderId="0">
      <alignment horizontal="left"/>
    </xf>
    <xf numFmtId="0" fontId="128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30">
      <alignment horizontal="left" vertical="top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1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7" borderId="32" applyNumberFormat="0" applyBorder="0" applyAlignment="0" applyProtection="0"/>
    <xf numFmtId="10" fontId="58" fillId="67" borderId="32" applyNumberFormat="0" applyBorder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2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3" fillId="45" borderId="22" applyNumberFormat="0" applyAlignment="0" applyProtection="0"/>
    <xf numFmtId="198" fontId="25" fillId="0" borderId="0" applyFont="0" applyFill="0" applyBorder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8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2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25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80" fillId="69" borderId="33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2" borderId="0" applyNumberFormat="0" applyBorder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1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2" fillId="0" borderId="0">
      <alignment horizontal="left"/>
    </xf>
    <xf numFmtId="0" fontId="163" fillId="70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4" applyNumberFormat="0" applyFill="0" applyAlignment="0" applyProtection="0">
      <alignment horizontal="center" vertical="center"/>
    </xf>
    <xf numFmtId="1" fontId="25" fillId="0" borderId="34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5">
      <alignment vertical="center"/>
    </xf>
    <xf numFmtId="4" fontId="169" fillId="68" borderId="36" applyNumberFormat="0" applyProtection="0">
      <alignment vertical="center"/>
    </xf>
    <xf numFmtId="4" fontId="169" fillId="71" borderId="36" applyNumberFormat="0" applyProtection="0">
      <alignment horizontal="left" vertical="center" indent="1"/>
    </xf>
    <xf numFmtId="4" fontId="169" fillId="72" borderId="0" applyNumberFormat="0" applyProtection="0">
      <alignment horizontal="left" vertical="center" indent="1"/>
    </xf>
    <xf numFmtId="4" fontId="24" fillId="73" borderId="36" applyNumberFormat="0" applyProtection="0">
      <alignment horizontal="right" vertical="center"/>
    </xf>
    <xf numFmtId="4" fontId="24" fillId="74" borderId="36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0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1" fillId="34" borderId="16" applyNumberFormat="0" applyAlignment="0" applyProtection="0"/>
    <xf numFmtId="37" fontId="58" fillId="71" borderId="0" applyNumberFormat="0" applyBorder="0" applyAlignment="0" applyProtection="0"/>
    <xf numFmtId="37" fontId="58" fillId="0" borderId="0"/>
    <xf numFmtId="37" fontId="58" fillId="71" borderId="0" applyNumberFormat="0" applyBorder="0" applyAlignment="0" applyProtection="0"/>
    <xf numFmtId="3" fontId="182" fillId="0" borderId="31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1" borderId="23" applyNumberFormat="0" applyAlignment="0" applyProtection="0"/>
    <xf numFmtId="0" fontId="148" fillId="0" borderId="20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3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52" fillId="68" borderId="0" applyNumberFormat="0" applyBorder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25" fillId="69" borderId="33" applyNumberFormat="0" applyFont="0" applyAlignment="0" applyProtection="0"/>
    <xf numFmtId="0" fontId="68" fillId="69" borderId="33" applyNumberFormat="0" applyFont="0" applyAlignment="0" applyProtection="0"/>
    <xf numFmtId="0" fontId="130" fillId="0" borderId="17" applyNumberFormat="0" applyFill="0" applyAlignment="0" applyProtection="0"/>
    <xf numFmtId="0" fontId="133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69" borderId="33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8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1" borderId="23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45" borderId="22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8" borderId="0" applyNumberFormat="0" applyBorder="0" applyAlignment="0" applyProtection="0">
      <alignment vertical="center"/>
    </xf>
    <xf numFmtId="0" fontId="34" fillId="0" borderId="0"/>
    <xf numFmtId="0" fontId="195" fillId="69" borderId="33" applyNumberFormat="0" applyFont="0" applyAlignment="0" applyProtection="0">
      <alignment vertical="center"/>
    </xf>
    <xf numFmtId="0" fontId="25" fillId="34" borderId="16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7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2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1" borderId="23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2" fillId="0" borderId="1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1" borderId="23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5" fillId="69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4" borderId="22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17" fillId="45" borderId="22" applyNumberFormat="0" applyAlignment="0" applyProtection="0">
      <alignment vertical="center"/>
    </xf>
    <xf numFmtId="0" fontId="218" fillId="34" borderId="16" applyNumberFormat="0" applyAlignment="0" applyProtection="0">
      <alignment vertical="center"/>
    </xf>
    <xf numFmtId="0" fontId="25" fillId="45" borderId="22" applyNumberFormat="0" applyAlignment="0" applyProtection="0">
      <alignment vertical="center"/>
    </xf>
    <xf numFmtId="0" fontId="25" fillId="34" borderId="16" applyNumberFormat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5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10" applyNumberFormat="0" applyAlignment="0" applyProtection="0"/>
    <xf numFmtId="0" fontId="19" fillId="7" borderId="13" applyNumberFormat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5" fillId="5" borderId="10" applyNumberFormat="0" applyAlignment="0" applyProtection="0"/>
    <xf numFmtId="0" fontId="18" fillId="0" borderId="12" applyNumberFormat="0" applyFill="0" applyAlignment="0" applyProtection="0"/>
    <xf numFmtId="0" fontId="14" fillId="4" borderId="0" applyNumberFormat="0" applyBorder="0" applyAlignment="0" applyProtection="0"/>
    <xf numFmtId="0" fontId="80" fillId="8" borderId="14" applyNumberFormat="0" applyFont="0" applyAlignment="0" applyProtection="0"/>
    <xf numFmtId="0" fontId="16" fillId="6" borderId="11" applyNumberFormat="0" applyAlignment="0" applyProtection="0"/>
    <xf numFmtId="0" fontId="22" fillId="0" borderId="15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2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5" fillId="0" borderId="0"/>
    <xf numFmtId="213" fontId="25" fillId="0" borderId="0" applyFont="0" applyFill="0" applyBorder="0" applyAlignment="0" applyProtection="0"/>
    <xf numFmtId="0" fontId="223" fillId="0" borderId="0">
      <alignment vertical="center"/>
    </xf>
    <xf numFmtId="0" fontId="25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8" fillId="0" borderId="0"/>
    <xf numFmtId="213" fontId="2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228" fillId="0" borderId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9" fillId="0" borderId="0"/>
    <xf numFmtId="0" fontId="2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39" fontId="25" fillId="0" borderId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left" vertical="top"/>
    </xf>
    <xf numFmtId="164" fontId="4" fillId="0" borderId="0" xfId="0" quotePrefix="1" applyNumberFormat="1" applyFont="1" applyFill="1" applyAlignment="1">
      <alignment horizontal="centerContinuous" vertical="top"/>
    </xf>
    <xf numFmtId="37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2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41" fontId="4" fillId="0" borderId="6" xfId="0" applyNumberFormat="1" applyFont="1" applyFill="1" applyBorder="1" applyAlignment="1">
      <alignment horizontal="center" vertical="top"/>
    </xf>
    <xf numFmtId="41" fontId="4" fillId="0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41" fontId="4" fillId="0" borderId="0" xfId="1" applyNumberFormat="1" applyFont="1" applyFill="1" applyAlignment="1">
      <alignment horizontal="center" vertical="top"/>
    </xf>
    <xf numFmtId="41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4" fillId="0" borderId="3" xfId="1" applyNumberFormat="1" applyFont="1" applyFill="1" applyBorder="1" applyAlignment="1">
      <alignment horizontal="center" vertical="top"/>
    </xf>
    <xf numFmtId="41" fontId="4" fillId="0" borderId="0" xfId="1" applyNumberFormat="1" applyFont="1" applyFill="1" applyAlignment="1">
      <alignment vertical="top"/>
    </xf>
    <xf numFmtId="41" fontId="4" fillId="0" borderId="0" xfId="1" applyNumberFormat="1" applyFont="1" applyFill="1" applyBorder="1" applyAlignment="1">
      <alignment vertical="top"/>
    </xf>
    <xf numFmtId="43" fontId="4" fillId="0" borderId="0" xfId="4113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0" fontId="4" fillId="0" borderId="0" xfId="0" applyFont="1" applyFill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applyNumberFormat="1" applyFont="1" applyFill="1" applyAlignment="1">
      <alignment horizontal="centerContinuous"/>
    </xf>
    <xf numFmtId="164" fontId="4" fillId="0" borderId="0" xfId="0" quotePrefix="1" applyNumberFormat="1" applyFont="1" applyFill="1" applyAlignment="1"/>
    <xf numFmtId="164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4201" applyNumberFormat="1" applyFont="1" applyFill="1" applyAlignment="1"/>
    <xf numFmtId="214" fontId="4" fillId="0" borderId="0" xfId="1" applyNumberFormat="1" applyFont="1" applyFill="1" applyAlignment="1">
      <alignment vertical="top"/>
    </xf>
    <xf numFmtId="37" fontId="3" fillId="0" borderId="0" xfId="1" quotePrefix="1" applyNumberFormat="1" applyFont="1" applyFill="1" applyAlignment="1">
      <alignment vertical="top"/>
    </xf>
    <xf numFmtId="37" fontId="3" fillId="0" borderId="0" xfId="1" applyNumberFormat="1" applyFont="1" applyFill="1" applyAlignment="1">
      <alignment vertical="top"/>
    </xf>
    <xf numFmtId="0" fontId="0" fillId="0" borderId="0" xfId="0" applyFill="1"/>
    <xf numFmtId="0" fontId="3" fillId="0" borderId="0" xfId="0" quotePrefix="1" applyFont="1" applyFill="1" applyAlignment="1">
      <alignment horizontal="left" vertical="center"/>
    </xf>
    <xf numFmtId="164" fontId="226" fillId="0" borderId="0" xfId="0" applyNumberFormat="1" applyFont="1" applyFill="1" applyAlignment="1"/>
    <xf numFmtId="164" fontId="4" fillId="0" borderId="1" xfId="1" applyNumberFormat="1" applyFont="1" applyFill="1" applyBorder="1" applyAlignment="1">
      <alignment horizontal="center" vertical="top"/>
    </xf>
    <xf numFmtId="43" fontId="4" fillId="0" borderId="0" xfId="4113" applyFont="1" applyFill="1" applyAlignment="1">
      <alignment horizontal="right"/>
    </xf>
    <xf numFmtId="41" fontId="0" fillId="0" borderId="0" xfId="0" applyNumberFormat="1"/>
    <xf numFmtId="0" fontId="4" fillId="0" borderId="0" xfId="1" applyFont="1" applyFill="1" applyAlignment="1">
      <alignment horizontal="left" vertical="top"/>
    </xf>
    <xf numFmtId="41" fontId="4" fillId="0" borderId="24" xfId="1" applyNumberFormat="1" applyFont="1" applyFill="1" applyBorder="1" applyAlignment="1">
      <alignment horizontal="center" vertical="top"/>
    </xf>
    <xf numFmtId="41" fontId="4" fillId="0" borderId="3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41" fontId="4" fillId="0" borderId="6" xfId="1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215" fontId="4" fillId="0" borderId="4" xfId="0" applyNumberFormat="1" applyFont="1" applyFill="1" applyBorder="1" applyAlignment="1">
      <alignment horizontal="center" vertical="center"/>
    </xf>
    <xf numFmtId="182" fontId="4" fillId="0" borderId="0" xfId="4113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 vertical="top"/>
    </xf>
    <xf numFmtId="164" fontId="4" fillId="0" borderId="1" xfId="1" applyNumberFormat="1" applyFont="1" applyFill="1" applyBorder="1" applyAlignment="1">
      <alignment horizontal="center" vertical="top"/>
    </xf>
  </cellXfs>
  <cellStyles count="4202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01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7"/>
  <sheetViews>
    <sheetView showGridLines="0" tabSelected="1" view="pageBreakPreview" topLeftCell="A56" zoomScaleNormal="100" zoomScaleSheetLayoutView="100" workbookViewId="0">
      <selection activeCell="G11" sqref="G11"/>
    </sheetView>
  </sheetViews>
  <sheetFormatPr defaultColWidth="10.5703125" defaultRowHeight="24" customHeight="1"/>
  <cols>
    <col min="1" max="1" width="47.42578125" style="52" customWidth="1"/>
    <col min="2" max="2" width="6.42578125" style="52" customWidth="1"/>
    <col min="3" max="3" width="8.5703125" style="52" bestFit="1" customWidth="1"/>
    <col min="4" max="4" width="2.5703125" style="56" customWidth="1"/>
    <col min="5" max="5" width="15.85546875" style="56" customWidth="1"/>
    <col min="6" max="6" width="1.5703125" style="56" customWidth="1"/>
    <col min="7" max="7" width="15.85546875" style="56" customWidth="1"/>
    <col min="8" max="8" width="1.42578125" style="81" customWidth="1"/>
    <col min="9" max="9" width="14.42578125" customWidth="1"/>
    <col min="10" max="10" width="15.42578125" customWidth="1"/>
    <col min="12" max="12" width="12.5703125" style="56" bestFit="1" customWidth="1"/>
    <col min="13" max="16384" width="10.5703125" style="81"/>
  </cols>
  <sheetData>
    <row r="1" spans="1:12" s="80" customFormat="1" ht="24" customHeight="1">
      <c r="A1" s="77" t="s">
        <v>0</v>
      </c>
      <c r="B1" s="77"/>
      <c r="C1" s="68"/>
      <c r="D1" s="73"/>
      <c r="E1" s="69"/>
      <c r="F1" s="73"/>
      <c r="G1" s="69"/>
      <c r="H1" s="79"/>
      <c r="I1"/>
      <c r="J1"/>
      <c r="K1"/>
      <c r="L1" s="69"/>
    </row>
    <row r="2" spans="1:12" s="80" customFormat="1" ht="24" customHeight="1">
      <c r="A2" s="78" t="s">
        <v>1</v>
      </c>
      <c r="B2" s="78"/>
      <c r="C2" s="69"/>
      <c r="D2" s="73"/>
      <c r="E2" s="74"/>
      <c r="F2" s="73"/>
      <c r="G2" s="75"/>
      <c r="I2"/>
      <c r="J2"/>
      <c r="K2"/>
      <c r="L2" s="69"/>
    </row>
    <row r="3" spans="1:12" s="80" customFormat="1" ht="24" customHeight="1">
      <c r="A3" s="87" t="s">
        <v>122</v>
      </c>
      <c r="B3" s="77"/>
      <c r="C3" s="68"/>
      <c r="D3" s="73"/>
      <c r="E3" s="75"/>
      <c r="F3" s="73"/>
      <c r="G3" s="75"/>
      <c r="I3"/>
      <c r="J3"/>
      <c r="K3"/>
      <c r="L3" s="69"/>
    </row>
    <row r="4" spans="1:12" ht="24" customHeight="1">
      <c r="A4" s="68"/>
      <c r="B4" s="68"/>
      <c r="C4" s="68"/>
      <c r="D4" s="73"/>
      <c r="E4" s="73"/>
      <c r="F4" s="73"/>
      <c r="G4" s="76" t="s">
        <v>2</v>
      </c>
    </row>
    <row r="5" spans="1:12" ht="24" customHeight="1">
      <c r="C5" s="70" t="s">
        <v>3</v>
      </c>
      <c r="D5" s="82"/>
      <c r="E5" s="26">
        <v>2566</v>
      </c>
      <c r="F5" s="27"/>
      <c r="G5" s="26">
        <v>2565</v>
      </c>
    </row>
    <row r="6" spans="1:12" ht="24" customHeight="1">
      <c r="A6" s="51" t="s">
        <v>4</v>
      </c>
      <c r="B6" s="51"/>
    </row>
    <row r="7" spans="1:12" ht="24" customHeight="1">
      <c r="A7" s="51" t="s">
        <v>5</v>
      </c>
      <c r="B7" s="51"/>
      <c r="C7" s="71"/>
    </row>
    <row r="8" spans="1:12" ht="24" customHeight="1">
      <c r="A8" s="52" t="s">
        <v>6</v>
      </c>
      <c r="C8" s="71">
        <v>7</v>
      </c>
      <c r="E8" s="57">
        <v>118862064</v>
      </c>
      <c r="F8" s="57"/>
      <c r="G8" s="57">
        <v>91168148</v>
      </c>
    </row>
    <row r="9" spans="1:12" ht="24" customHeight="1">
      <c r="A9" s="53" t="s">
        <v>71</v>
      </c>
      <c r="C9" s="71">
        <v>8</v>
      </c>
      <c r="D9" s="83"/>
      <c r="E9" s="57">
        <v>214487604</v>
      </c>
      <c r="F9" s="58"/>
      <c r="G9" s="57">
        <v>169078955</v>
      </c>
    </row>
    <row r="10" spans="1:12" ht="24" customHeight="1">
      <c r="A10" s="54" t="s">
        <v>63</v>
      </c>
      <c r="B10" s="54"/>
      <c r="C10" s="71">
        <v>9</v>
      </c>
      <c r="E10" s="57">
        <v>78931949</v>
      </c>
      <c r="F10" s="57"/>
      <c r="G10" s="57">
        <v>83125935</v>
      </c>
    </row>
    <row r="11" spans="1:12" ht="24" customHeight="1">
      <c r="A11" s="53" t="s">
        <v>89</v>
      </c>
      <c r="C11" s="71">
        <v>10</v>
      </c>
      <c r="E11" s="57">
        <v>31603764</v>
      </c>
      <c r="F11" s="57"/>
      <c r="G11" s="57">
        <v>31459513</v>
      </c>
    </row>
    <row r="12" spans="1:12" ht="24" customHeight="1">
      <c r="A12" s="53" t="s">
        <v>7</v>
      </c>
      <c r="C12" s="71"/>
      <c r="E12" s="60">
        <v>4812890</v>
      </c>
      <c r="F12" s="57"/>
      <c r="G12" s="60">
        <v>5242309</v>
      </c>
    </row>
    <row r="13" spans="1:12" ht="24" customHeight="1">
      <c r="A13" s="55" t="s">
        <v>8</v>
      </c>
      <c r="B13" s="51"/>
      <c r="C13" s="71"/>
      <c r="E13" s="59">
        <f>SUM(E8:E12)</f>
        <v>448698271</v>
      </c>
      <c r="F13" s="57"/>
      <c r="G13" s="59">
        <f>SUM(G8:G12)</f>
        <v>380074860</v>
      </c>
    </row>
    <row r="14" spans="1:12" ht="24" customHeight="1">
      <c r="A14" s="55" t="s">
        <v>9</v>
      </c>
      <c r="B14" s="51"/>
      <c r="C14" s="71"/>
      <c r="E14" s="57" t="s">
        <v>136</v>
      </c>
      <c r="F14" s="57"/>
      <c r="G14" s="57"/>
    </row>
    <row r="15" spans="1:12" ht="24" customHeight="1">
      <c r="A15" s="53" t="s">
        <v>135</v>
      </c>
      <c r="B15" s="51"/>
      <c r="C15" s="71">
        <v>10</v>
      </c>
      <c r="E15" s="57">
        <v>6684000</v>
      </c>
      <c r="F15" s="57"/>
      <c r="G15" s="57">
        <v>6684000</v>
      </c>
    </row>
    <row r="16" spans="1:12" ht="24" customHeight="1">
      <c r="A16" s="53" t="s">
        <v>84</v>
      </c>
      <c r="B16" s="53"/>
      <c r="C16" s="71"/>
      <c r="E16" s="101">
        <v>129337</v>
      </c>
      <c r="F16" s="57"/>
      <c r="G16" s="101">
        <v>129337</v>
      </c>
    </row>
    <row r="17" spans="1:12" ht="24" customHeight="1">
      <c r="A17" s="53" t="s">
        <v>64</v>
      </c>
      <c r="B17" s="53"/>
      <c r="C17" s="71">
        <v>11</v>
      </c>
      <c r="E17" s="101">
        <v>226083559</v>
      </c>
      <c r="F17" s="57"/>
      <c r="G17" s="101">
        <v>230199315</v>
      </c>
    </row>
    <row r="18" spans="1:12" ht="24" customHeight="1">
      <c r="A18" s="53" t="s">
        <v>72</v>
      </c>
      <c r="B18" s="53"/>
      <c r="C18" s="71"/>
      <c r="E18" s="57">
        <v>204239</v>
      </c>
      <c r="F18" s="57"/>
      <c r="G18" s="57">
        <v>198606</v>
      </c>
    </row>
    <row r="19" spans="1:12" ht="24" customHeight="1">
      <c r="A19" s="53" t="s">
        <v>74</v>
      </c>
      <c r="C19" s="71">
        <v>19</v>
      </c>
      <c r="E19" s="60">
        <v>7607994</v>
      </c>
      <c r="F19" s="57"/>
      <c r="G19" s="60">
        <v>6535713</v>
      </c>
      <c r="I19" s="104"/>
    </row>
    <row r="20" spans="1:12" ht="24" customHeight="1">
      <c r="A20" s="55" t="s">
        <v>10</v>
      </c>
      <c r="B20" s="51"/>
      <c r="C20" s="71"/>
      <c r="E20" s="57">
        <f>SUM(E15:E19)</f>
        <v>240709129</v>
      </c>
      <c r="F20" s="57"/>
      <c r="G20" s="57">
        <f>SUM(G15:G19)</f>
        <v>243746971</v>
      </c>
    </row>
    <row r="21" spans="1:12" ht="24" customHeight="1" thickBot="1">
      <c r="A21" s="55" t="s">
        <v>11</v>
      </c>
      <c r="B21" s="51"/>
      <c r="E21" s="61">
        <f>SUM(E20,E13)</f>
        <v>689407400</v>
      </c>
      <c r="F21" s="57"/>
      <c r="G21" s="61">
        <f>SUM(G20,G13)</f>
        <v>623821831</v>
      </c>
    </row>
    <row r="22" spans="1:12" ht="24" customHeight="1" thickTop="1"/>
    <row r="23" spans="1:12" ht="24" customHeight="1">
      <c r="A23" s="88" t="s">
        <v>12</v>
      </c>
    </row>
    <row r="24" spans="1:12" s="80" customFormat="1" ht="24" customHeight="1">
      <c r="A24" s="77" t="s">
        <v>0</v>
      </c>
      <c r="B24" s="77"/>
      <c r="C24" s="68"/>
      <c r="D24" s="73"/>
      <c r="E24" s="73"/>
      <c r="F24" s="73"/>
      <c r="G24" s="73"/>
      <c r="I24"/>
      <c r="J24"/>
      <c r="K24"/>
      <c r="L24" s="69"/>
    </row>
    <row r="25" spans="1:12" s="80" customFormat="1" ht="24" customHeight="1">
      <c r="A25" s="55" t="s">
        <v>13</v>
      </c>
      <c r="B25" s="55"/>
      <c r="C25" s="68"/>
      <c r="D25" s="73"/>
      <c r="E25" s="75"/>
      <c r="F25" s="73"/>
      <c r="G25" s="75"/>
      <c r="I25"/>
      <c r="J25"/>
      <c r="K25"/>
      <c r="L25" s="69"/>
    </row>
    <row r="26" spans="1:12" s="80" customFormat="1" ht="24" customHeight="1">
      <c r="A26" s="87" t="s">
        <v>122</v>
      </c>
      <c r="B26" s="77"/>
      <c r="C26" s="68"/>
      <c r="D26" s="73"/>
      <c r="E26" s="75"/>
      <c r="F26" s="73"/>
      <c r="G26" s="75"/>
      <c r="I26"/>
      <c r="J26"/>
      <c r="K26"/>
      <c r="L26" s="69"/>
    </row>
    <row r="27" spans="1:12" ht="24" customHeight="1">
      <c r="A27" s="68"/>
      <c r="B27" s="68"/>
      <c r="C27" s="68"/>
      <c r="D27" s="73"/>
      <c r="E27" s="73"/>
      <c r="F27" s="73"/>
      <c r="G27" s="76" t="s">
        <v>2</v>
      </c>
    </row>
    <row r="28" spans="1:12" ht="24" customHeight="1">
      <c r="C28" s="70" t="s">
        <v>3</v>
      </c>
      <c r="D28" s="82"/>
      <c r="E28" s="26">
        <v>2566</v>
      </c>
      <c r="F28" s="27"/>
      <c r="G28" s="26">
        <v>2565</v>
      </c>
    </row>
    <row r="29" spans="1:12" ht="24" customHeight="1">
      <c r="A29" s="51" t="s">
        <v>14</v>
      </c>
      <c r="B29" s="51"/>
    </row>
    <row r="30" spans="1:12" ht="24" customHeight="1">
      <c r="A30" s="51" t="s">
        <v>15</v>
      </c>
      <c r="B30" s="51"/>
    </row>
    <row r="31" spans="1:12" ht="24" customHeight="1">
      <c r="A31" s="54" t="s">
        <v>65</v>
      </c>
      <c r="B31" s="54"/>
      <c r="C31" s="71">
        <v>12</v>
      </c>
      <c r="E31" s="62">
        <v>203168640</v>
      </c>
      <c r="F31" s="62"/>
      <c r="G31" s="62">
        <v>169848724</v>
      </c>
    </row>
    <row r="32" spans="1:12" ht="24" customHeight="1">
      <c r="A32" s="54" t="s">
        <v>85</v>
      </c>
      <c r="B32" s="54"/>
      <c r="C32" s="71">
        <v>13</v>
      </c>
      <c r="E32" s="62">
        <v>2224648</v>
      </c>
      <c r="F32" s="62"/>
      <c r="G32" s="62">
        <v>1035495</v>
      </c>
    </row>
    <row r="33" spans="1:12" ht="24" customHeight="1">
      <c r="A33" s="54" t="s">
        <v>100</v>
      </c>
      <c r="B33" s="54"/>
      <c r="C33" s="71"/>
      <c r="E33" s="63">
        <v>16467379</v>
      </c>
      <c r="F33" s="62"/>
      <c r="G33" s="63">
        <v>5317920</v>
      </c>
    </row>
    <row r="34" spans="1:12" ht="24" customHeight="1">
      <c r="A34" s="52" t="s">
        <v>16</v>
      </c>
      <c r="C34" s="71"/>
      <c r="E34" s="63">
        <v>1717548</v>
      </c>
      <c r="F34" s="63"/>
      <c r="G34" s="63">
        <v>1099007</v>
      </c>
    </row>
    <row r="35" spans="1:12" ht="24" customHeight="1">
      <c r="A35" s="51" t="s">
        <v>17</v>
      </c>
      <c r="B35" s="51"/>
      <c r="C35" s="71"/>
      <c r="E35" s="64">
        <f>SUM(E31:E34)</f>
        <v>223578215</v>
      </c>
      <c r="F35" s="63"/>
      <c r="G35" s="64">
        <f>SUM(G31:G34)</f>
        <v>177301146</v>
      </c>
    </row>
    <row r="36" spans="1:12" ht="24" customHeight="1">
      <c r="A36" s="51" t="s">
        <v>18</v>
      </c>
      <c r="B36" s="51"/>
      <c r="C36" s="71"/>
      <c r="E36" s="63"/>
      <c r="F36" s="63"/>
      <c r="G36" s="63"/>
    </row>
    <row r="37" spans="1:12" ht="24" customHeight="1">
      <c r="A37" s="52" t="s">
        <v>86</v>
      </c>
      <c r="C37" s="71">
        <v>13</v>
      </c>
      <c r="E37" s="63">
        <v>8464563</v>
      </c>
      <c r="F37" s="63"/>
      <c r="G37" s="63">
        <v>1853156</v>
      </c>
    </row>
    <row r="38" spans="1:12" ht="24" customHeight="1">
      <c r="A38" s="52" t="s">
        <v>19</v>
      </c>
      <c r="C38" s="71">
        <v>14</v>
      </c>
      <c r="E38" s="63">
        <v>33916208</v>
      </c>
      <c r="F38" s="63"/>
      <c r="G38" s="63">
        <v>37243159</v>
      </c>
    </row>
    <row r="39" spans="1:12" ht="24" customHeight="1">
      <c r="A39" s="51" t="s">
        <v>20</v>
      </c>
      <c r="B39" s="51"/>
      <c r="C39" s="71"/>
      <c r="E39" s="64">
        <f>SUM(E37:E38)</f>
        <v>42380771</v>
      </c>
      <c r="F39" s="63"/>
      <c r="G39" s="64">
        <f>SUM(G37:G38)</f>
        <v>39096315</v>
      </c>
    </row>
    <row r="40" spans="1:12" ht="24" customHeight="1">
      <c r="A40" s="51" t="s">
        <v>21</v>
      </c>
      <c r="B40" s="51"/>
      <c r="E40" s="64">
        <f>SUM(E39,E35)</f>
        <v>265958986</v>
      </c>
      <c r="F40" s="63"/>
      <c r="G40" s="64">
        <f>SUM(G39,G35)</f>
        <v>216397461</v>
      </c>
    </row>
    <row r="41" spans="1:12" ht="24" customHeight="1">
      <c r="A41" s="51"/>
      <c r="B41" s="51"/>
      <c r="E41" s="86"/>
      <c r="F41" s="63"/>
      <c r="G41" s="86"/>
    </row>
    <row r="42" spans="1:12" ht="24" customHeight="1">
      <c r="A42" s="88" t="s">
        <v>12</v>
      </c>
      <c r="E42" s="95"/>
      <c r="G42" s="95"/>
    </row>
    <row r="43" spans="1:12" s="80" customFormat="1" ht="24" customHeight="1">
      <c r="A43" s="77" t="s">
        <v>0</v>
      </c>
      <c r="B43" s="77"/>
      <c r="C43" s="68"/>
      <c r="D43" s="73"/>
      <c r="E43" s="73"/>
      <c r="F43" s="73"/>
      <c r="G43" s="73"/>
      <c r="I43"/>
      <c r="J43"/>
      <c r="K43"/>
      <c r="L43" s="69"/>
    </row>
    <row r="44" spans="1:12" s="80" customFormat="1" ht="24" customHeight="1">
      <c r="A44" s="55" t="s">
        <v>13</v>
      </c>
      <c r="B44" s="55"/>
      <c r="C44" s="68"/>
      <c r="D44" s="73"/>
      <c r="E44" s="75"/>
      <c r="F44" s="73"/>
      <c r="G44" s="75"/>
      <c r="I44"/>
      <c r="J44"/>
      <c r="K44"/>
      <c r="L44" s="69"/>
    </row>
    <row r="45" spans="1:12" s="80" customFormat="1" ht="24" customHeight="1">
      <c r="A45" s="87" t="s">
        <v>122</v>
      </c>
      <c r="B45" s="77"/>
      <c r="C45" s="68"/>
      <c r="D45" s="73"/>
      <c r="E45" s="75"/>
      <c r="F45" s="73"/>
      <c r="G45" s="75"/>
      <c r="I45"/>
      <c r="J45"/>
      <c r="K45"/>
      <c r="L45" s="69"/>
    </row>
    <row r="46" spans="1:12" ht="24" customHeight="1">
      <c r="A46" s="68"/>
      <c r="B46" s="68"/>
      <c r="C46" s="68"/>
      <c r="D46" s="73"/>
      <c r="E46" s="73"/>
      <c r="F46" s="73"/>
      <c r="G46" s="76" t="s">
        <v>2</v>
      </c>
    </row>
    <row r="47" spans="1:12" ht="24" customHeight="1">
      <c r="C47" s="89" t="s">
        <v>3</v>
      </c>
      <c r="D47" s="82"/>
      <c r="E47" s="26">
        <v>2566</v>
      </c>
      <c r="F47" s="27"/>
      <c r="G47" s="26">
        <v>2565</v>
      </c>
    </row>
    <row r="48" spans="1:12" ht="24" customHeight="1">
      <c r="A48" s="51" t="s">
        <v>22</v>
      </c>
      <c r="B48" s="51"/>
      <c r="E48" s="65"/>
      <c r="F48" s="65"/>
      <c r="G48" s="65"/>
    </row>
    <row r="49" spans="1:7" ht="24" customHeight="1">
      <c r="A49" s="52" t="s">
        <v>23</v>
      </c>
      <c r="E49" s="65"/>
      <c r="F49" s="65"/>
      <c r="G49" s="65"/>
    </row>
    <row r="50" spans="1:7" ht="24" customHeight="1">
      <c r="A50" s="53" t="s">
        <v>24</v>
      </c>
      <c r="B50" s="53"/>
      <c r="C50" s="71"/>
      <c r="E50" s="65"/>
      <c r="F50" s="65"/>
      <c r="G50" s="65"/>
    </row>
    <row r="51" spans="1:7" ht="24" customHeight="1" thickBot="1">
      <c r="A51" s="53" t="s">
        <v>70</v>
      </c>
      <c r="B51" s="53"/>
      <c r="C51" s="71"/>
      <c r="E51" s="66">
        <f>CE!C20</f>
        <v>121500000</v>
      </c>
      <c r="F51" s="57"/>
      <c r="G51" s="66">
        <f>CE!C14</f>
        <v>121500000</v>
      </c>
    </row>
    <row r="52" spans="1:7" ht="24" customHeight="1" thickTop="1">
      <c r="A52" s="53" t="s">
        <v>25</v>
      </c>
      <c r="B52" s="53"/>
      <c r="C52" s="71"/>
      <c r="E52" s="57"/>
      <c r="F52" s="57"/>
      <c r="G52" s="57"/>
    </row>
    <row r="53" spans="1:7" ht="24" customHeight="1">
      <c r="A53" s="53" t="s">
        <v>70</v>
      </c>
      <c r="B53" s="53"/>
      <c r="C53" s="71"/>
      <c r="E53" s="57">
        <f>CE!C20</f>
        <v>121500000</v>
      </c>
      <c r="F53" s="57"/>
      <c r="G53" s="57">
        <f>CE!C14</f>
        <v>121500000</v>
      </c>
    </row>
    <row r="54" spans="1:7" ht="24" customHeight="1">
      <c r="A54" s="52" t="s">
        <v>26</v>
      </c>
      <c r="E54" s="57">
        <f>CE!E20</f>
        <v>233350000</v>
      </c>
      <c r="F54" s="57"/>
      <c r="G54" s="57">
        <f>CE!E14</f>
        <v>233350000</v>
      </c>
    </row>
    <row r="55" spans="1:7" ht="24" customHeight="1">
      <c r="A55" s="53" t="s">
        <v>27</v>
      </c>
      <c r="B55" s="53"/>
      <c r="C55" s="71"/>
      <c r="F55" s="57"/>
    </row>
    <row r="56" spans="1:7" ht="24" customHeight="1">
      <c r="A56" s="53" t="s">
        <v>28</v>
      </c>
      <c r="B56" s="53"/>
      <c r="C56" s="90">
        <v>16</v>
      </c>
      <c r="E56" s="57">
        <f>CE!G20</f>
        <v>12150000</v>
      </c>
      <c r="F56" s="57"/>
      <c r="G56" s="57">
        <f>CE!G14</f>
        <v>12150000</v>
      </c>
    </row>
    <row r="57" spans="1:7" ht="24" customHeight="1">
      <c r="A57" s="53" t="s">
        <v>29</v>
      </c>
      <c r="B57" s="53"/>
      <c r="C57" s="90"/>
      <c r="E57" s="60">
        <f>CE!I20</f>
        <v>56448414</v>
      </c>
      <c r="F57" s="57"/>
      <c r="G57" s="60">
        <f>CE!I14</f>
        <v>40424370</v>
      </c>
    </row>
    <row r="58" spans="1:7" ht="24" customHeight="1">
      <c r="A58" s="55" t="s">
        <v>30</v>
      </c>
      <c r="B58" s="55"/>
      <c r="E58" s="60">
        <f>SUM(E53:E57)</f>
        <v>423448414</v>
      </c>
      <c r="F58" s="57"/>
      <c r="G58" s="60">
        <f>SUM(G53:G57)</f>
        <v>407424370</v>
      </c>
    </row>
    <row r="59" spans="1:7" ht="24" customHeight="1" thickBot="1">
      <c r="A59" s="51" t="s">
        <v>31</v>
      </c>
      <c r="B59" s="51"/>
      <c r="E59" s="66">
        <f>SUM(E58,E40)</f>
        <v>689407400</v>
      </c>
      <c r="F59" s="57"/>
      <c r="G59" s="66">
        <f>SUM(G58,G40)</f>
        <v>623821831</v>
      </c>
    </row>
    <row r="60" spans="1:7" ht="24" customHeight="1" thickTop="1">
      <c r="C60" s="72"/>
      <c r="E60" s="115">
        <f>SUM(E59-E21)</f>
        <v>0</v>
      </c>
      <c r="F60" s="67"/>
      <c r="G60" s="103">
        <f>SUM(G59-G21)</f>
        <v>0</v>
      </c>
    </row>
    <row r="61" spans="1:7" ht="24" customHeight="1">
      <c r="A61" s="52" t="s">
        <v>12</v>
      </c>
      <c r="C61" s="72"/>
    </row>
    <row r="62" spans="1:7" ht="24" customHeight="1">
      <c r="C62" s="72"/>
    </row>
    <row r="63" spans="1:7" ht="24" customHeight="1">
      <c r="C63" s="72"/>
    </row>
    <row r="64" spans="1:7" ht="24" customHeight="1">
      <c r="A64" s="84"/>
      <c r="B64" s="85"/>
      <c r="C64" s="72"/>
    </row>
    <row r="65" spans="1:3" ht="24" customHeight="1">
      <c r="C65" s="72"/>
    </row>
    <row r="66" spans="1:3" ht="24" customHeight="1">
      <c r="B66" s="52" t="s">
        <v>32</v>
      </c>
      <c r="C66" s="56"/>
    </row>
    <row r="67" spans="1:3" ht="24" customHeight="1">
      <c r="A67" s="84"/>
      <c r="B67" s="85"/>
      <c r="C67" s="72"/>
    </row>
  </sheetData>
  <printOptions horizontalCentered="1"/>
  <pageMargins left="0.74803149606299213" right="0.31496062992125984" top="0.78740157480314965" bottom="0.11811023622047245" header="0.31496062992125984" footer="0.31496062992125984"/>
  <pageSetup paperSize="9" scale="90" fitToHeight="6" orientation="portrait" r:id="rId1"/>
  <rowBreaks count="2" manualBreakCount="2">
    <brk id="23" max="6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2"/>
  <sheetViews>
    <sheetView showGridLines="0" view="pageBreakPreview" topLeftCell="A7" zoomScale="83" zoomScaleNormal="130" workbookViewId="0">
      <selection activeCell="A20" sqref="A20"/>
    </sheetView>
  </sheetViews>
  <sheetFormatPr defaultColWidth="10.5703125" defaultRowHeight="24" customHeight="1"/>
  <cols>
    <col min="1" max="1" width="64.42578125" style="9" customWidth="1"/>
    <col min="2" max="2" width="9.5703125" style="9" customWidth="1"/>
    <col min="3" max="3" width="1.5703125" style="8" customWidth="1"/>
    <col min="4" max="4" width="15.85546875" style="8" customWidth="1"/>
    <col min="5" max="5" width="1.42578125" style="8" customWidth="1"/>
    <col min="6" max="6" width="15.85546875" style="8" customWidth="1"/>
    <col min="7" max="7" width="12.42578125" bestFit="1" customWidth="1"/>
    <col min="9" max="16384" width="10.5703125" style="8"/>
  </cols>
  <sheetData>
    <row r="1" spans="1:8" s="5" customFormat="1" ht="24" customHeight="1">
      <c r="A1" s="2" t="s">
        <v>0</v>
      </c>
      <c r="B1" s="3"/>
      <c r="C1" s="4"/>
      <c r="D1" s="4"/>
      <c r="E1" s="4"/>
      <c r="F1" s="4"/>
      <c r="G1"/>
      <c r="H1"/>
    </row>
    <row r="2" spans="1:8" s="5" customFormat="1" ht="24" customHeight="1">
      <c r="A2" s="16" t="s">
        <v>33</v>
      </c>
      <c r="B2" s="3"/>
      <c r="C2" s="4"/>
      <c r="D2" s="4"/>
      <c r="E2" s="4"/>
      <c r="F2" s="4"/>
      <c r="G2"/>
      <c r="H2"/>
    </row>
    <row r="3" spans="1:8" s="5" customFormat="1" ht="24" customHeight="1">
      <c r="A3" s="91" t="s">
        <v>123</v>
      </c>
      <c r="B3" s="3"/>
      <c r="C3" s="4"/>
      <c r="D3" s="4"/>
      <c r="E3" s="4"/>
      <c r="F3" s="4"/>
      <c r="G3"/>
      <c r="H3"/>
    </row>
    <row r="4" spans="1:8" s="5" customFormat="1" ht="24" customHeight="1">
      <c r="B4" s="3"/>
      <c r="C4" s="4"/>
      <c r="D4" s="6"/>
      <c r="E4" s="4"/>
      <c r="F4" s="7" t="s">
        <v>2</v>
      </c>
      <c r="G4"/>
      <c r="H4"/>
    </row>
    <row r="5" spans="1:8" ht="24" customHeight="1">
      <c r="B5" s="10" t="s">
        <v>3</v>
      </c>
      <c r="C5" s="11"/>
      <c r="D5" s="26">
        <v>2566</v>
      </c>
      <c r="E5" s="27"/>
      <c r="F5" s="26">
        <v>2565</v>
      </c>
    </row>
    <row r="6" spans="1:8" ht="24" customHeight="1">
      <c r="A6" s="1" t="s">
        <v>34</v>
      </c>
      <c r="B6" s="10"/>
      <c r="C6" s="11"/>
      <c r="D6" s="26"/>
      <c r="E6" s="27"/>
      <c r="F6" s="12"/>
    </row>
    <row r="7" spans="1:8" ht="24" customHeight="1">
      <c r="A7" s="1" t="s">
        <v>35</v>
      </c>
      <c r="B7" s="13"/>
    </row>
    <row r="8" spans="1:8" ht="24" customHeight="1">
      <c r="A8" s="14" t="s">
        <v>79</v>
      </c>
      <c r="B8" s="13"/>
      <c r="D8" s="18">
        <v>793579880</v>
      </c>
      <c r="E8" s="18"/>
      <c r="F8" s="18">
        <v>758533987</v>
      </c>
    </row>
    <row r="9" spans="1:8" ht="24" customHeight="1">
      <c r="A9" s="14" t="s">
        <v>36</v>
      </c>
      <c r="B9" s="13">
        <v>17</v>
      </c>
      <c r="D9" s="18">
        <v>6880436</v>
      </c>
      <c r="E9" s="18"/>
      <c r="F9" s="18">
        <v>8587234</v>
      </c>
    </row>
    <row r="10" spans="1:8" ht="24" customHeight="1">
      <c r="A10" s="1" t="s">
        <v>37</v>
      </c>
      <c r="B10" s="13"/>
      <c r="D10" s="20">
        <f>SUM(D8:D9)</f>
        <v>800460316</v>
      </c>
      <c r="E10" s="18"/>
      <c r="F10" s="20">
        <f>SUM(F8:F9)</f>
        <v>767121221</v>
      </c>
    </row>
    <row r="11" spans="1:8" ht="24" customHeight="1">
      <c r="A11" s="1" t="s">
        <v>38</v>
      </c>
      <c r="B11" s="13"/>
      <c r="D11" s="18"/>
      <c r="E11" s="18"/>
      <c r="F11" s="18"/>
    </row>
    <row r="12" spans="1:8" ht="24" customHeight="1">
      <c r="A12" s="14" t="s">
        <v>75</v>
      </c>
      <c r="B12" s="13"/>
      <c r="D12" s="18">
        <v>689874683</v>
      </c>
      <c r="E12" s="18"/>
      <c r="F12" s="18">
        <v>699627160</v>
      </c>
    </row>
    <row r="13" spans="1:8" ht="24" customHeight="1">
      <c r="A13" s="14" t="s">
        <v>80</v>
      </c>
      <c r="B13" s="13"/>
      <c r="D13" s="18">
        <v>20864138</v>
      </c>
      <c r="E13" s="18"/>
      <c r="F13" s="18">
        <v>18966782</v>
      </c>
    </row>
    <row r="14" spans="1:8" ht="24" customHeight="1">
      <c r="A14" s="14" t="s">
        <v>39</v>
      </c>
      <c r="B14" s="13"/>
      <c r="D14" s="18">
        <v>79470284</v>
      </c>
      <c r="E14" s="18"/>
      <c r="F14" s="18">
        <v>70411998</v>
      </c>
    </row>
    <row r="15" spans="1:8" ht="24" customHeight="1">
      <c r="A15" s="1" t="s">
        <v>40</v>
      </c>
      <c r="B15" s="13"/>
      <c r="D15" s="20">
        <f>SUM(D12:D14)</f>
        <v>790209105</v>
      </c>
      <c r="E15" s="18"/>
      <c r="F15" s="20">
        <f>SUM(F12:F14)</f>
        <v>789005940</v>
      </c>
    </row>
    <row r="16" spans="1:8" ht="24" customHeight="1">
      <c r="A16" s="1" t="s">
        <v>132</v>
      </c>
      <c r="B16" s="13"/>
      <c r="D16" s="19">
        <f>D10-D15</f>
        <v>10251211</v>
      </c>
      <c r="E16" s="18"/>
      <c r="F16" s="19">
        <f>F10-F15</f>
        <v>-21884719</v>
      </c>
    </row>
    <row r="17" spans="1:6" ht="24" customHeight="1">
      <c r="A17" s="9" t="s">
        <v>90</v>
      </c>
      <c r="B17" s="13">
        <v>13</v>
      </c>
      <c r="D17" s="21">
        <v>-404851</v>
      </c>
      <c r="E17" s="18"/>
      <c r="F17" s="21">
        <v>-259191</v>
      </c>
    </row>
    <row r="18" spans="1:6" ht="24" customHeight="1">
      <c r="A18" s="16" t="s">
        <v>134</v>
      </c>
      <c r="B18" s="13"/>
      <c r="D18" s="28">
        <f>SUM(D16:D17)</f>
        <v>9846360</v>
      </c>
      <c r="E18" s="18"/>
      <c r="F18" s="28">
        <f>SUM(F16:F17)</f>
        <v>-22143910</v>
      </c>
    </row>
    <row r="19" spans="1:6" ht="24" customHeight="1">
      <c r="A19" s="14" t="s">
        <v>126</v>
      </c>
      <c r="B19" s="13">
        <v>19</v>
      </c>
      <c r="D19" s="21">
        <v>2093361</v>
      </c>
      <c r="E19" s="19"/>
      <c r="F19" s="21">
        <v>1640046</v>
      </c>
    </row>
    <row r="20" spans="1:6" ht="24" customHeight="1">
      <c r="A20" s="1" t="s">
        <v>111</v>
      </c>
      <c r="D20" s="20">
        <f>SUM(D18:D19)</f>
        <v>11939721</v>
      </c>
      <c r="E20" s="19"/>
      <c r="F20" s="20">
        <f>SUM(F18:F19)</f>
        <v>-20503864</v>
      </c>
    </row>
    <row r="21" spans="1:6" ht="24" customHeight="1">
      <c r="A21" s="92" t="s">
        <v>95</v>
      </c>
      <c r="D21" s="9"/>
      <c r="E21" s="9"/>
      <c r="F21" s="9"/>
    </row>
    <row r="22" spans="1:6" ht="24" customHeight="1">
      <c r="A22" s="93" t="s">
        <v>96</v>
      </c>
      <c r="D22" s="9"/>
      <c r="E22" s="9"/>
      <c r="F22" s="9"/>
    </row>
    <row r="23" spans="1:6" ht="24" customHeight="1">
      <c r="A23" s="94" t="s">
        <v>116</v>
      </c>
      <c r="D23" s="9"/>
      <c r="E23" s="9"/>
      <c r="F23" s="9"/>
    </row>
    <row r="24" spans="1:6" ht="24" customHeight="1">
      <c r="A24" s="94" t="s">
        <v>99</v>
      </c>
      <c r="D24" s="111">
        <v>4084323</v>
      </c>
      <c r="E24" s="19"/>
      <c r="F24" s="111">
        <v>3412602</v>
      </c>
    </row>
    <row r="25" spans="1:6" ht="24" customHeight="1">
      <c r="A25" s="92" t="s">
        <v>97</v>
      </c>
      <c r="D25" s="112">
        <f>D24</f>
        <v>4084323</v>
      </c>
      <c r="E25" s="19"/>
      <c r="F25" s="112">
        <f>F24</f>
        <v>3412602</v>
      </c>
    </row>
    <row r="26" spans="1:6" ht="24" customHeight="1" thickBot="1">
      <c r="A26" s="92" t="s">
        <v>98</v>
      </c>
      <c r="D26" s="113">
        <f>SUM(D25,D20)</f>
        <v>16024044</v>
      </c>
      <c r="E26" s="19"/>
      <c r="F26" s="113">
        <f>SUM(F25,F20)</f>
        <v>-17091262</v>
      </c>
    </row>
    <row r="27" spans="1:6" ht="24" customHeight="1" thickTop="1">
      <c r="D27" s="19"/>
      <c r="E27" s="19"/>
      <c r="F27" s="19"/>
    </row>
    <row r="28" spans="1:6" ht="24" customHeight="1">
      <c r="A28" s="1" t="s">
        <v>112</v>
      </c>
      <c r="B28" s="13">
        <v>21</v>
      </c>
    </row>
    <row r="29" spans="1:6" ht="24" customHeight="1" thickBot="1">
      <c r="A29" s="9" t="s">
        <v>113</v>
      </c>
      <c r="D29" s="114">
        <f>D20/121500000</f>
        <v>9.8269308641975306E-2</v>
      </c>
      <c r="E29" s="33"/>
      <c r="F29" s="32">
        <f>F20/121500000</f>
        <v>-0.16875608230452674</v>
      </c>
    </row>
    <row r="30" spans="1:6" ht="24" customHeight="1" thickTop="1">
      <c r="D30" s="30"/>
      <c r="E30" s="30"/>
      <c r="F30" s="30"/>
    </row>
    <row r="31" spans="1:6" ht="24" customHeight="1">
      <c r="A31" s="94" t="s">
        <v>12</v>
      </c>
      <c r="B31" s="24"/>
      <c r="D31" s="22"/>
      <c r="E31" s="23"/>
      <c r="F31" s="22"/>
    </row>
    <row r="32" spans="1:6" ht="24" customHeight="1">
      <c r="B32" s="24"/>
      <c r="D32" s="22"/>
      <c r="E32" s="23"/>
      <c r="F32" s="22"/>
    </row>
  </sheetData>
  <printOptions horizontalCentered="1"/>
  <pageMargins left="0.82" right="0.31496062992126" top="0.78740157480314998" bottom="0.19" header="0.31496062992126" footer="0.31496062992126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2"/>
  <sheetViews>
    <sheetView showGridLines="0" view="pageBreakPreview" zoomScaleNormal="69" zoomScaleSheetLayoutView="100" workbookViewId="0">
      <selection activeCell="G19" sqref="G19"/>
    </sheetView>
  </sheetViews>
  <sheetFormatPr defaultColWidth="9.42578125" defaultRowHeight="24" customHeight="1"/>
  <cols>
    <col min="1" max="1" width="27.42578125" style="37" customWidth="1"/>
    <col min="2" max="2" width="8" style="38" customWidth="1"/>
    <col min="3" max="3" width="15.5703125" style="38" customWidth="1"/>
    <col min="4" max="4" width="1.5703125" style="38" customWidth="1"/>
    <col min="5" max="5" width="15.5703125" style="38" customWidth="1"/>
    <col min="6" max="6" width="1.5703125" style="38" customWidth="1"/>
    <col min="7" max="7" width="15.5703125" style="38" customWidth="1"/>
    <col min="8" max="8" width="1.5703125" style="39" customWidth="1"/>
    <col min="9" max="9" width="15.5703125" style="38" customWidth="1"/>
    <col min="10" max="10" width="1.5703125" style="38" customWidth="1"/>
    <col min="11" max="11" width="15.5703125" style="38" customWidth="1"/>
    <col min="12" max="12" width="1.5703125" style="38" customWidth="1"/>
    <col min="13" max="13" width="13.5703125" style="38" customWidth="1"/>
    <col min="14" max="16384" width="9.42578125" style="38"/>
  </cols>
  <sheetData>
    <row r="1" spans="1:11" ht="24" customHeigh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" customHeight="1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4" customHeight="1">
      <c r="A3" s="98" t="s">
        <v>123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4" customHeight="1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s="41" customFormat="1" ht="24" customHeight="1">
      <c r="A5" s="40"/>
      <c r="C5" s="41" t="s">
        <v>87</v>
      </c>
      <c r="G5" s="117" t="s">
        <v>27</v>
      </c>
      <c r="H5" s="117"/>
      <c r="I5" s="117"/>
    </row>
    <row r="6" spans="1:11" s="41" customFormat="1" ht="24" customHeight="1">
      <c r="A6" s="40"/>
      <c r="C6" s="41" t="s">
        <v>60</v>
      </c>
      <c r="E6" s="41" t="s">
        <v>53</v>
      </c>
      <c r="G6" s="42" t="s">
        <v>54</v>
      </c>
      <c r="H6" s="42"/>
    </row>
    <row r="7" spans="1:11" s="41" customFormat="1" ht="24" customHeight="1">
      <c r="A7" s="40"/>
      <c r="C7" s="102" t="s">
        <v>61</v>
      </c>
      <c r="E7" s="102" t="s">
        <v>62</v>
      </c>
      <c r="G7" s="102" t="s">
        <v>55</v>
      </c>
      <c r="H7" s="42"/>
      <c r="I7" s="102" t="s">
        <v>56</v>
      </c>
      <c r="K7" s="102" t="s">
        <v>57</v>
      </c>
    </row>
    <row r="8" spans="1:11" s="41" customFormat="1" ht="24" customHeight="1">
      <c r="A8" s="40"/>
      <c r="C8" s="42"/>
      <c r="E8" s="42"/>
      <c r="G8" s="42"/>
      <c r="H8" s="42"/>
      <c r="I8" s="42"/>
      <c r="K8" s="42"/>
    </row>
    <row r="9" spans="1:11" ht="24" customHeight="1">
      <c r="A9" s="43" t="s">
        <v>103</v>
      </c>
      <c r="C9" s="44">
        <v>121500000</v>
      </c>
      <c r="D9" s="44"/>
      <c r="E9" s="44">
        <v>233350000</v>
      </c>
      <c r="F9" s="44"/>
      <c r="G9" s="44">
        <v>12150000</v>
      </c>
      <c r="H9" s="45"/>
      <c r="I9" s="44">
        <v>112190632</v>
      </c>
      <c r="J9" s="44"/>
      <c r="K9" s="44">
        <f>SUM(C9:I9)</f>
        <v>479190632</v>
      </c>
    </row>
    <row r="10" spans="1:11" ht="24" customHeight="1">
      <c r="A10" s="105" t="s">
        <v>117</v>
      </c>
      <c r="C10" s="106">
        <v>0</v>
      </c>
      <c r="D10" s="44"/>
      <c r="E10" s="106">
        <v>0</v>
      </c>
      <c r="F10" s="44"/>
      <c r="G10" s="106">
        <v>0</v>
      </c>
      <c r="H10" s="44"/>
      <c r="I10" s="106">
        <f>PL!F20</f>
        <v>-20503864</v>
      </c>
      <c r="J10" s="44"/>
      <c r="K10" s="106">
        <f>SUM(C10:J10)</f>
        <v>-20503864</v>
      </c>
    </row>
    <row r="11" spans="1:11" ht="24" customHeight="1">
      <c r="A11" s="105" t="s">
        <v>97</v>
      </c>
      <c r="C11" s="107">
        <v>0</v>
      </c>
      <c r="D11" s="44"/>
      <c r="E11" s="107">
        <v>0</v>
      </c>
      <c r="F11" s="44"/>
      <c r="G11" s="107">
        <v>0</v>
      </c>
      <c r="H11" s="44"/>
      <c r="I11" s="107">
        <f>PL!F25</f>
        <v>3412602</v>
      </c>
      <c r="J11" s="44"/>
      <c r="K11" s="107">
        <f>SUM(C11:I11)</f>
        <v>3412602</v>
      </c>
    </row>
    <row r="12" spans="1:11" ht="24" customHeight="1">
      <c r="A12" s="108" t="s">
        <v>98</v>
      </c>
      <c r="C12" s="109">
        <v>0</v>
      </c>
      <c r="D12" s="44"/>
      <c r="E12" s="109">
        <v>0</v>
      </c>
      <c r="F12" s="44"/>
      <c r="G12" s="109">
        <v>0</v>
      </c>
      <c r="H12" s="44"/>
      <c r="I12" s="109">
        <v>-17091262</v>
      </c>
      <c r="J12" s="44"/>
      <c r="K12" s="109">
        <f>SUM(K10:K11)</f>
        <v>-17091262</v>
      </c>
    </row>
    <row r="13" spans="1:11" ht="24" customHeight="1">
      <c r="A13" s="108" t="s">
        <v>119</v>
      </c>
      <c r="C13" s="44">
        <v>0</v>
      </c>
      <c r="D13" s="44"/>
      <c r="E13" s="44">
        <v>0</v>
      </c>
      <c r="F13" s="44"/>
      <c r="G13" s="44">
        <v>0</v>
      </c>
      <c r="H13" s="44"/>
      <c r="I13" s="44">
        <v>-54675000</v>
      </c>
      <c r="J13" s="44"/>
      <c r="K13" s="44">
        <f>SUM(C13:I13)</f>
        <v>-54675000</v>
      </c>
    </row>
    <row r="14" spans="1:11" ht="24" customHeight="1" thickBot="1">
      <c r="A14" s="110" t="s">
        <v>104</v>
      </c>
      <c r="C14" s="47">
        <f>SUM(C9,C12:C13)</f>
        <v>121500000</v>
      </c>
      <c r="D14" s="45"/>
      <c r="E14" s="47">
        <f>SUM(E9,E12:E13)</f>
        <v>233350000</v>
      </c>
      <c r="F14" s="45"/>
      <c r="G14" s="47">
        <f>SUM(G9,G12:G13)</f>
        <v>12150000</v>
      </c>
      <c r="H14" s="45"/>
      <c r="I14" s="47">
        <f>SUM(I9,I12:I13)</f>
        <v>40424370</v>
      </c>
      <c r="J14" s="45"/>
      <c r="K14" s="47">
        <f>SUM(K9,K12:K13)</f>
        <v>407424370</v>
      </c>
    </row>
    <row r="15" spans="1:11" ht="24" customHeight="1" thickTop="1">
      <c r="A15" s="46"/>
      <c r="C15" s="48"/>
      <c r="D15" s="48"/>
      <c r="E15" s="48"/>
      <c r="F15" s="48"/>
      <c r="G15" s="48"/>
      <c r="H15" s="49"/>
      <c r="I15" s="48"/>
      <c r="J15" s="48"/>
      <c r="K15" s="48"/>
    </row>
    <row r="16" spans="1:11" ht="24" customHeight="1">
      <c r="A16" s="43" t="s">
        <v>124</v>
      </c>
      <c r="C16" s="44">
        <v>121500000</v>
      </c>
      <c r="D16" s="44"/>
      <c r="E16" s="44">
        <v>233350000</v>
      </c>
      <c r="F16" s="44"/>
      <c r="G16" s="44">
        <v>12150000</v>
      </c>
      <c r="H16" s="45"/>
      <c r="I16" s="44">
        <v>40424370</v>
      </c>
      <c r="J16" s="44"/>
      <c r="K16" s="44">
        <f>SUM(C16:I16)</f>
        <v>407424370</v>
      </c>
    </row>
    <row r="17" spans="1:12" ht="24" customHeight="1">
      <c r="A17" s="105" t="s">
        <v>94</v>
      </c>
      <c r="C17" s="106">
        <v>0</v>
      </c>
      <c r="D17" s="44"/>
      <c r="E17" s="106">
        <v>0</v>
      </c>
      <c r="F17" s="44"/>
      <c r="G17" s="106">
        <v>0</v>
      </c>
      <c r="H17" s="44"/>
      <c r="I17" s="106">
        <f>PL!D20</f>
        <v>11939721</v>
      </c>
      <c r="J17" s="44"/>
      <c r="K17" s="106">
        <f>SUM(C17:J17)</f>
        <v>11939721</v>
      </c>
    </row>
    <row r="18" spans="1:12" ht="24" customHeight="1">
      <c r="A18" s="105" t="s">
        <v>97</v>
      </c>
      <c r="C18" s="107">
        <v>0</v>
      </c>
      <c r="D18" s="44"/>
      <c r="E18" s="107">
        <v>0</v>
      </c>
      <c r="F18" s="44"/>
      <c r="G18" s="107">
        <v>0</v>
      </c>
      <c r="H18" s="44"/>
      <c r="I18" s="107">
        <f>PL!D25</f>
        <v>4084323</v>
      </c>
      <c r="J18" s="44"/>
      <c r="K18" s="107">
        <f>SUM(C18:I18)</f>
        <v>4084323</v>
      </c>
    </row>
    <row r="19" spans="1:12" ht="24" customHeight="1">
      <c r="A19" s="108" t="s">
        <v>98</v>
      </c>
      <c r="C19" s="44">
        <f>SUM(C17:C18)</f>
        <v>0</v>
      </c>
      <c r="D19" s="44"/>
      <c r="E19" s="44">
        <f>SUM(E17:E18)</f>
        <v>0</v>
      </c>
      <c r="F19" s="44"/>
      <c r="G19" s="44">
        <f>SUM(G17:G18)</f>
        <v>0</v>
      </c>
      <c r="H19" s="44"/>
      <c r="I19" s="44">
        <f>SUM(I17:I18)</f>
        <v>16024044</v>
      </c>
      <c r="J19" s="44"/>
      <c r="K19" s="44">
        <f>SUM(K17:K18)</f>
        <v>16024044</v>
      </c>
    </row>
    <row r="20" spans="1:12" ht="24" customHeight="1" thickBot="1">
      <c r="A20" s="110" t="s">
        <v>125</v>
      </c>
      <c r="C20" s="47">
        <f>SUM(C16,C19:C19)</f>
        <v>121500000</v>
      </c>
      <c r="D20" s="45"/>
      <c r="E20" s="47">
        <f>SUM(E16,E19:E19)</f>
        <v>233350000</v>
      </c>
      <c r="F20" s="45"/>
      <c r="G20" s="47">
        <f>SUM(G16,G19:G19)</f>
        <v>12150000</v>
      </c>
      <c r="H20" s="45"/>
      <c r="I20" s="47">
        <f>SUM(I16,I19:I19)</f>
        <v>56448414</v>
      </c>
      <c r="J20" s="45"/>
      <c r="K20" s="47">
        <f>SUM(K16,K19:K19)</f>
        <v>423448414</v>
      </c>
    </row>
    <row r="21" spans="1:12" ht="24" customHeight="1" thickTop="1">
      <c r="A21" s="46"/>
      <c r="C21" s="48"/>
      <c r="D21" s="48"/>
      <c r="E21" s="48"/>
      <c r="F21" s="48"/>
      <c r="G21" s="48"/>
      <c r="H21" s="48"/>
      <c r="I21" s="48"/>
      <c r="J21" s="50"/>
      <c r="K21" s="96">
        <f>SUM(K20-BS!E58)</f>
        <v>0</v>
      </c>
      <c r="L21" s="50"/>
    </row>
    <row r="22" spans="1:12" ht="24" customHeight="1">
      <c r="A22" s="37" t="s">
        <v>12</v>
      </c>
    </row>
  </sheetData>
  <mergeCells count="2">
    <mergeCell ref="A4:K4"/>
    <mergeCell ref="G5:I5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0"/>
  <sheetViews>
    <sheetView showGridLines="0" view="pageBreakPreview" zoomScale="81" zoomScaleNormal="100" zoomScaleSheetLayoutView="70" workbookViewId="0">
      <selection activeCell="A8" sqref="A8"/>
    </sheetView>
  </sheetViews>
  <sheetFormatPr defaultColWidth="10.5703125" defaultRowHeight="24" customHeight="1"/>
  <cols>
    <col min="1" max="1" width="60.42578125" style="9" customWidth="1"/>
    <col min="2" max="2" width="6.5703125" style="9" customWidth="1"/>
    <col min="3" max="3" width="1.5703125" style="8" customWidth="1"/>
    <col min="4" max="4" width="15.5703125" style="8" customWidth="1"/>
    <col min="5" max="5" width="1.42578125" style="8" customWidth="1"/>
    <col min="6" max="6" width="15.5703125" style="8" customWidth="1"/>
    <col min="7" max="7" width="17.5703125" style="99" customWidth="1"/>
    <col min="8" max="8" width="14.42578125" style="99" customWidth="1"/>
    <col min="9" max="9" width="11.5703125" style="99" bestFit="1" customWidth="1"/>
    <col min="10" max="16384" width="10.5703125" style="8"/>
  </cols>
  <sheetData>
    <row r="1" spans="1:9" s="5" customFormat="1" ht="24" customHeight="1">
      <c r="A1" s="2" t="s">
        <v>0</v>
      </c>
      <c r="B1" s="3"/>
      <c r="C1" s="4"/>
      <c r="D1" s="4"/>
      <c r="E1" s="4"/>
      <c r="F1" s="4"/>
      <c r="G1" s="99"/>
      <c r="H1" s="99"/>
      <c r="I1" s="99"/>
    </row>
    <row r="2" spans="1:9" s="5" customFormat="1" ht="24" customHeight="1">
      <c r="A2" s="16" t="s">
        <v>41</v>
      </c>
      <c r="B2" s="3"/>
      <c r="C2" s="4"/>
      <c r="D2" s="4"/>
      <c r="E2" s="4"/>
      <c r="F2" s="4"/>
      <c r="G2" s="99"/>
      <c r="H2" s="99"/>
      <c r="I2" s="99"/>
    </row>
    <row r="3" spans="1:9" s="5" customFormat="1" ht="24" customHeight="1">
      <c r="A3" s="100" t="s">
        <v>123</v>
      </c>
      <c r="B3" s="3"/>
      <c r="C3" s="4"/>
      <c r="D3" s="4"/>
      <c r="E3" s="4"/>
      <c r="F3" s="4"/>
      <c r="G3" s="99"/>
      <c r="H3" s="99"/>
      <c r="I3" s="99"/>
    </row>
    <row r="4" spans="1:9" s="5" customFormat="1" ht="24" customHeight="1">
      <c r="B4" s="3"/>
      <c r="C4" s="4"/>
      <c r="D4" s="6"/>
      <c r="E4" s="4"/>
      <c r="F4" s="7" t="s">
        <v>2</v>
      </c>
      <c r="G4" s="99"/>
      <c r="H4" s="99"/>
      <c r="I4" s="99"/>
    </row>
    <row r="5" spans="1:9" ht="24" customHeight="1">
      <c r="B5" s="10"/>
      <c r="C5" s="11"/>
      <c r="D5" s="26">
        <v>2566</v>
      </c>
      <c r="E5" s="27"/>
      <c r="F5" s="26">
        <v>2565</v>
      </c>
    </row>
    <row r="6" spans="1:9" ht="24" customHeight="1">
      <c r="A6" s="1" t="s">
        <v>58</v>
      </c>
      <c r="B6" s="31"/>
      <c r="D6" s="17"/>
      <c r="E6" s="17"/>
      <c r="F6" s="17"/>
    </row>
    <row r="7" spans="1:9" ht="24" customHeight="1">
      <c r="A7" s="9" t="s">
        <v>105</v>
      </c>
      <c r="B7" s="31"/>
      <c r="D7" s="19">
        <f>SUM(PL!D18)</f>
        <v>9846360</v>
      </c>
      <c r="E7" s="19"/>
      <c r="F7" s="19">
        <f>PL!F18</f>
        <v>-22143910</v>
      </c>
    </row>
    <row r="8" spans="1:9" ht="24" customHeight="1">
      <c r="A8" s="9" t="s">
        <v>133</v>
      </c>
      <c r="B8" s="31"/>
      <c r="D8" s="18"/>
      <c r="E8" s="18"/>
      <c r="F8" s="18"/>
    </row>
    <row r="9" spans="1:9" ht="24" customHeight="1">
      <c r="A9" s="9" t="s">
        <v>42</v>
      </c>
      <c r="B9" s="31"/>
      <c r="D9" s="18"/>
      <c r="E9" s="18"/>
      <c r="F9" s="18"/>
    </row>
    <row r="10" spans="1:9" ht="24" customHeight="1">
      <c r="A10" s="14" t="s">
        <v>43</v>
      </c>
      <c r="B10" s="31"/>
      <c r="D10" s="19">
        <v>20209913</v>
      </c>
      <c r="E10" s="18"/>
      <c r="F10" s="19">
        <v>21041827</v>
      </c>
    </row>
    <row r="11" spans="1:9" ht="24" customHeight="1">
      <c r="A11" s="35" t="s">
        <v>106</v>
      </c>
      <c r="B11" s="31"/>
      <c r="D11" s="18">
        <v>-349155</v>
      </c>
      <c r="E11" s="18"/>
      <c r="F11" s="18">
        <v>-379078</v>
      </c>
    </row>
    <row r="12" spans="1:9" ht="24" customHeight="1">
      <c r="A12" s="14" t="s">
        <v>114</v>
      </c>
      <c r="B12" s="31"/>
      <c r="D12" s="18">
        <v>4549027</v>
      </c>
      <c r="E12" s="18"/>
      <c r="F12" s="18">
        <v>-1231962</v>
      </c>
    </row>
    <row r="13" spans="1:9" ht="24" customHeight="1">
      <c r="A13" s="14" t="s">
        <v>127</v>
      </c>
      <c r="B13" s="31"/>
      <c r="D13" s="18">
        <v>145181</v>
      </c>
      <c r="E13" s="18"/>
      <c r="F13" s="18">
        <v>-33395</v>
      </c>
    </row>
    <row r="14" spans="1:9" ht="24" customHeight="1">
      <c r="A14" s="9" t="s">
        <v>44</v>
      </c>
      <c r="B14" s="31"/>
      <c r="D14" s="18">
        <v>5769627</v>
      </c>
      <c r="E14" s="18"/>
      <c r="F14" s="18">
        <v>5793690</v>
      </c>
    </row>
    <row r="15" spans="1:9" ht="24" customHeight="1">
      <c r="A15" s="9" t="s">
        <v>131</v>
      </c>
      <c r="B15" s="31"/>
      <c r="D15" s="18">
        <v>219439</v>
      </c>
      <c r="E15" s="18"/>
      <c r="F15" s="18">
        <v>356355</v>
      </c>
    </row>
    <row r="16" spans="1:9" ht="24" customHeight="1">
      <c r="A16" s="9" t="s">
        <v>45</v>
      </c>
      <c r="B16" s="31"/>
      <c r="D16" s="18">
        <v>-567609</v>
      </c>
      <c r="E16" s="18"/>
      <c r="F16" s="18">
        <v>-221635</v>
      </c>
    </row>
    <row r="17" spans="1:6" ht="24" customHeight="1">
      <c r="A17" s="36" t="s">
        <v>93</v>
      </c>
      <c r="B17" s="31"/>
      <c r="D17" s="21">
        <v>404851</v>
      </c>
      <c r="E17" s="18"/>
      <c r="F17" s="21">
        <v>259191</v>
      </c>
    </row>
    <row r="18" spans="1:6" ht="24" customHeight="1">
      <c r="A18" s="9" t="s">
        <v>120</v>
      </c>
      <c r="B18" s="31"/>
      <c r="E18" s="18"/>
    </row>
    <row r="19" spans="1:6" ht="24" customHeight="1">
      <c r="A19" s="9" t="s">
        <v>121</v>
      </c>
      <c r="B19" s="31"/>
      <c r="D19" s="18">
        <f>SUM(D7:D17)</f>
        <v>40227634</v>
      </c>
      <c r="E19" s="18"/>
      <c r="F19" s="18">
        <f>SUM(F7:F17)</f>
        <v>3441083</v>
      </c>
    </row>
    <row r="20" spans="1:6" ht="24" customHeight="1">
      <c r="A20" s="9" t="s">
        <v>77</v>
      </c>
      <c r="B20" s="31"/>
      <c r="D20" s="18"/>
      <c r="E20" s="18"/>
      <c r="F20" s="18"/>
    </row>
    <row r="21" spans="1:6" ht="24" customHeight="1">
      <c r="A21" s="9" t="s">
        <v>66</v>
      </c>
      <c r="B21" s="31"/>
      <c r="D21" s="18">
        <v>-45668218</v>
      </c>
      <c r="E21" s="18"/>
      <c r="F21" s="18">
        <v>68449249</v>
      </c>
    </row>
    <row r="22" spans="1:6" ht="24" customHeight="1">
      <c r="A22" s="9" t="s">
        <v>46</v>
      </c>
      <c r="B22" s="31"/>
      <c r="D22" s="18">
        <v>-355041</v>
      </c>
      <c r="E22" s="18"/>
      <c r="F22" s="18">
        <v>24298511</v>
      </c>
    </row>
    <row r="23" spans="1:6" ht="24" customHeight="1">
      <c r="A23" s="14" t="s">
        <v>47</v>
      </c>
      <c r="B23" s="31"/>
      <c r="D23" s="18">
        <v>434453</v>
      </c>
      <c r="E23" s="18"/>
      <c r="F23" s="18">
        <v>2079032</v>
      </c>
    </row>
    <row r="24" spans="1:6" ht="24" customHeight="1">
      <c r="A24" s="14" t="s">
        <v>115</v>
      </c>
      <c r="B24" s="31"/>
      <c r="D24" s="18">
        <v>0</v>
      </c>
      <c r="E24" s="18"/>
      <c r="F24" s="18">
        <v>173681</v>
      </c>
    </row>
    <row r="25" spans="1:6" ht="24" customHeight="1">
      <c r="A25" s="9" t="s">
        <v>48</v>
      </c>
      <c r="B25" s="31"/>
      <c r="D25" s="18"/>
      <c r="E25" s="18"/>
      <c r="F25" s="18"/>
    </row>
    <row r="26" spans="1:6" ht="24" customHeight="1">
      <c r="A26" s="14" t="s">
        <v>67</v>
      </c>
      <c r="B26" s="31"/>
      <c r="D26" s="18">
        <v>32984686</v>
      </c>
      <c r="E26" s="18"/>
      <c r="F26" s="18">
        <v>-17668593</v>
      </c>
    </row>
    <row r="27" spans="1:6" ht="24" customHeight="1">
      <c r="A27" s="14" t="s">
        <v>110</v>
      </c>
      <c r="B27" s="31"/>
      <c r="D27" s="18">
        <v>11345624</v>
      </c>
      <c r="E27" s="18"/>
      <c r="F27" s="18">
        <v>2893616</v>
      </c>
    </row>
    <row r="28" spans="1:6" ht="24" customHeight="1">
      <c r="A28" s="14" t="s">
        <v>49</v>
      </c>
      <c r="B28" s="31"/>
      <c r="D28" s="19">
        <v>618541</v>
      </c>
      <c r="E28" s="19"/>
      <c r="F28" s="19">
        <v>-471215</v>
      </c>
    </row>
    <row r="29" spans="1:6" ht="24" customHeight="1">
      <c r="A29" s="14" t="s">
        <v>82</v>
      </c>
      <c r="B29" s="31"/>
      <c r="D29" s="21">
        <v>-3991175</v>
      </c>
      <c r="E29" s="18"/>
      <c r="F29" s="21">
        <v>-2020516</v>
      </c>
    </row>
    <row r="30" spans="1:6" ht="24" customHeight="1">
      <c r="A30" s="14" t="s">
        <v>88</v>
      </c>
      <c r="B30" s="31"/>
      <c r="D30" s="18">
        <f>SUM(D19:D29)</f>
        <v>35596504</v>
      </c>
      <c r="E30" s="18"/>
      <c r="F30" s="18">
        <f>SUM(F19:F29)</f>
        <v>81174848</v>
      </c>
    </row>
    <row r="31" spans="1:6" ht="24" customHeight="1">
      <c r="A31" s="35" t="s">
        <v>91</v>
      </c>
      <c r="B31" s="31"/>
      <c r="D31" s="18">
        <v>-404851</v>
      </c>
      <c r="E31" s="18"/>
      <c r="F31" s="18">
        <v>-259191</v>
      </c>
    </row>
    <row r="32" spans="1:6" ht="24" customHeight="1">
      <c r="A32" s="14" t="s">
        <v>68</v>
      </c>
      <c r="B32" s="31"/>
      <c r="D32" s="21">
        <v>-5034</v>
      </c>
      <c r="E32" s="18"/>
      <c r="F32" s="21">
        <v>-63089</v>
      </c>
    </row>
    <row r="33" spans="1:9" ht="24" customHeight="1">
      <c r="A33" s="16" t="s">
        <v>128</v>
      </c>
      <c r="B33" s="31"/>
      <c r="D33" s="21">
        <f>SUM(D30:D32)</f>
        <v>35186619</v>
      </c>
      <c r="E33" s="18"/>
      <c r="F33" s="21">
        <f>SUM(F30:F32)</f>
        <v>80852568</v>
      </c>
    </row>
    <row r="34" spans="1:9" ht="24" customHeight="1">
      <c r="B34" s="31"/>
      <c r="D34" s="22"/>
      <c r="E34" s="23"/>
      <c r="F34" s="22"/>
    </row>
    <row r="35" spans="1:9" ht="24" customHeight="1">
      <c r="A35" s="15" t="s">
        <v>12</v>
      </c>
      <c r="B35" s="31"/>
    </row>
    <row r="36" spans="1:9" s="5" customFormat="1" ht="24" customHeight="1">
      <c r="A36" s="2" t="s">
        <v>0</v>
      </c>
      <c r="B36" s="3"/>
      <c r="C36" s="4"/>
      <c r="D36" s="4"/>
      <c r="E36" s="4"/>
      <c r="F36" s="4"/>
      <c r="G36" s="99"/>
      <c r="H36" s="99"/>
      <c r="I36" s="99"/>
    </row>
    <row r="37" spans="1:9" s="5" customFormat="1" ht="24" customHeight="1">
      <c r="A37" s="16" t="s">
        <v>50</v>
      </c>
      <c r="B37" s="3"/>
      <c r="C37" s="4"/>
      <c r="D37" s="4"/>
      <c r="E37" s="4"/>
      <c r="F37" s="4"/>
      <c r="G37" s="99"/>
      <c r="H37" s="99"/>
      <c r="I37" s="99"/>
    </row>
    <row r="38" spans="1:9" s="5" customFormat="1" ht="24" customHeight="1">
      <c r="A38" s="100" t="s">
        <v>123</v>
      </c>
      <c r="B38" s="3"/>
      <c r="C38" s="4"/>
      <c r="D38" s="4"/>
      <c r="E38" s="4"/>
      <c r="F38" s="4"/>
      <c r="G38" s="99"/>
      <c r="H38" s="99"/>
      <c r="I38" s="99"/>
    </row>
    <row r="39" spans="1:9" s="5" customFormat="1" ht="24" customHeight="1">
      <c r="B39" s="3"/>
      <c r="C39" s="4"/>
      <c r="D39" s="6"/>
      <c r="E39" s="4"/>
      <c r="F39" s="7" t="s">
        <v>2</v>
      </c>
      <c r="G39" s="99"/>
      <c r="H39" s="99"/>
      <c r="I39" s="99"/>
    </row>
    <row r="40" spans="1:9" ht="24" customHeight="1">
      <c r="B40" s="10"/>
      <c r="C40" s="11"/>
      <c r="D40" s="26">
        <v>2566</v>
      </c>
      <c r="E40" s="27"/>
      <c r="F40" s="26">
        <v>2565</v>
      </c>
    </row>
    <row r="41" spans="1:9" ht="24" customHeight="1">
      <c r="A41" s="1" t="s">
        <v>59</v>
      </c>
      <c r="B41" s="31"/>
      <c r="D41" s="22"/>
      <c r="E41" s="23"/>
      <c r="F41" s="22"/>
    </row>
    <row r="42" spans="1:9" ht="24" customHeight="1">
      <c r="A42" s="25" t="s">
        <v>92</v>
      </c>
      <c r="B42" s="31"/>
      <c r="D42" s="19">
        <v>-144251</v>
      </c>
      <c r="E42" s="19"/>
      <c r="F42" s="19">
        <v>-141084</v>
      </c>
    </row>
    <row r="43" spans="1:9" ht="24" customHeight="1">
      <c r="A43" s="25" t="s">
        <v>130</v>
      </c>
      <c r="B43" s="31"/>
      <c r="D43" s="19">
        <v>-8206823</v>
      </c>
      <c r="E43" s="19"/>
      <c r="F43" s="19">
        <v>-8131056</v>
      </c>
    </row>
    <row r="44" spans="1:9" ht="24" customHeight="1">
      <c r="A44" s="25" t="s">
        <v>76</v>
      </c>
      <c r="B44" s="31"/>
      <c r="D44" s="19">
        <v>4108543</v>
      </c>
      <c r="E44" s="19"/>
      <c r="F44" s="19">
        <v>109456</v>
      </c>
    </row>
    <row r="45" spans="1:9" ht="24" customHeight="1">
      <c r="A45" s="25" t="s">
        <v>83</v>
      </c>
      <c r="B45" s="31"/>
      <c r="D45" s="19">
        <v>500126</v>
      </c>
      <c r="E45" s="19"/>
      <c r="F45" s="19">
        <v>220980</v>
      </c>
    </row>
    <row r="46" spans="1:9" ht="24" customHeight="1">
      <c r="A46" s="1" t="s">
        <v>81</v>
      </c>
      <c r="B46" s="31"/>
      <c r="D46" s="20">
        <f>SUM(D42:D45)</f>
        <v>-3742405</v>
      </c>
      <c r="E46" s="18"/>
      <c r="F46" s="20">
        <f>SUM(F42:F45)</f>
        <v>-7941704</v>
      </c>
    </row>
    <row r="47" spans="1:9" ht="24" customHeight="1">
      <c r="A47" s="1" t="s">
        <v>78</v>
      </c>
      <c r="B47" s="31"/>
      <c r="D47" s="18"/>
      <c r="E47" s="18"/>
      <c r="F47" s="18"/>
    </row>
    <row r="48" spans="1:9" ht="24" customHeight="1">
      <c r="A48" s="9" t="s">
        <v>118</v>
      </c>
      <c r="B48" s="31"/>
      <c r="D48" s="18">
        <v>-3750298</v>
      </c>
      <c r="E48" s="18"/>
      <c r="F48" s="18">
        <v>-1924210</v>
      </c>
    </row>
    <row r="49" spans="1:6" ht="24" customHeight="1">
      <c r="A49" s="9" t="s">
        <v>73</v>
      </c>
      <c r="B49" s="31"/>
      <c r="D49" s="18">
        <v>0</v>
      </c>
      <c r="E49" s="18"/>
      <c r="F49" s="18">
        <v>-54675000</v>
      </c>
    </row>
    <row r="50" spans="1:6" ht="24" customHeight="1">
      <c r="A50" s="1" t="s">
        <v>51</v>
      </c>
      <c r="B50" s="31"/>
      <c r="D50" s="20">
        <f>SUM(D48:D49)</f>
        <v>-3750298</v>
      </c>
      <c r="E50" s="18"/>
      <c r="F50" s="20">
        <f>SUM(F48:F49)</f>
        <v>-56599210</v>
      </c>
    </row>
    <row r="51" spans="1:6" ht="24" customHeight="1">
      <c r="A51" s="1" t="s">
        <v>129</v>
      </c>
      <c r="B51" s="31"/>
      <c r="D51" s="19">
        <f>SUM(D50,D46,D33)</f>
        <v>27693916</v>
      </c>
      <c r="E51" s="18"/>
      <c r="F51" s="19">
        <f>SUM(F50,F46,F33)</f>
        <v>16311654</v>
      </c>
    </row>
    <row r="52" spans="1:6" ht="24" customHeight="1">
      <c r="A52" s="16" t="s">
        <v>101</v>
      </c>
      <c r="B52" s="31"/>
      <c r="D52" s="21">
        <f>BS!G8</f>
        <v>91168148</v>
      </c>
      <c r="E52" s="18"/>
      <c r="F52" s="21">
        <v>74856494</v>
      </c>
    </row>
    <row r="53" spans="1:6" ht="24" customHeight="1" thickBot="1">
      <c r="A53" s="2" t="s">
        <v>102</v>
      </c>
      <c r="B53" s="31"/>
      <c r="D53" s="29">
        <f>SUM(D51:D52)</f>
        <v>118862064</v>
      </c>
      <c r="E53" s="18"/>
      <c r="F53" s="29">
        <f>SUM(F51:F52)</f>
        <v>91168148</v>
      </c>
    </row>
    <row r="54" spans="1:6" ht="24" customHeight="1" thickTop="1">
      <c r="A54" s="2"/>
      <c r="B54" s="31"/>
      <c r="D54" s="34">
        <f>D53-BS!E8</f>
        <v>0</v>
      </c>
      <c r="E54" s="18"/>
      <c r="F54" s="34">
        <f>F53-BS!G8</f>
        <v>0</v>
      </c>
    </row>
    <row r="55" spans="1:6" ht="24" customHeight="1">
      <c r="A55" s="16" t="s">
        <v>69</v>
      </c>
      <c r="B55" s="31"/>
      <c r="D55" s="18"/>
      <c r="E55" s="18"/>
      <c r="F55" s="18"/>
    </row>
    <row r="56" spans="1:6" ht="24" customHeight="1">
      <c r="A56" s="14" t="s">
        <v>107</v>
      </c>
      <c r="B56" s="31"/>
      <c r="D56" s="18"/>
      <c r="E56" s="18"/>
      <c r="F56" s="18"/>
    </row>
    <row r="57" spans="1:6" ht="24" customHeight="1">
      <c r="A57" s="35" t="s">
        <v>108</v>
      </c>
      <c r="B57" s="31"/>
      <c r="D57" s="18">
        <v>595833</v>
      </c>
      <c r="E57" s="18"/>
      <c r="F57" s="18">
        <v>501264</v>
      </c>
    </row>
    <row r="58" spans="1:6" ht="24" customHeight="1">
      <c r="A58" s="35" t="s">
        <v>109</v>
      </c>
      <c r="B58" s="31"/>
      <c r="D58" s="18">
        <v>11550858</v>
      </c>
      <c r="E58" s="18"/>
      <c r="F58" s="18">
        <v>0</v>
      </c>
    </row>
    <row r="59" spans="1:6" ht="24" customHeight="1">
      <c r="A59" s="14"/>
      <c r="B59" s="31"/>
      <c r="D59" s="18"/>
      <c r="E59" s="18"/>
      <c r="F59" s="18"/>
    </row>
    <row r="60" spans="1:6" ht="24" customHeight="1">
      <c r="A60" s="15" t="s">
        <v>12</v>
      </c>
      <c r="B60" s="31"/>
    </row>
  </sheetData>
  <printOptions horizontalCentered="1"/>
  <pageMargins left="0.82" right="0.31496062992126" top="0.78740157480314998" bottom="0.19" header="0.31496062992126" footer="0.31496062992126"/>
  <pageSetup paperSize="9" scale="89" fitToHeight="6" orientation="portrait" r:id="rId1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F21A387975B499A5D7AE3169C2C81" ma:contentTypeVersion="13" ma:contentTypeDescription="Create a new document." ma:contentTypeScope="" ma:versionID="9e5217af21f915b3488744e2b60de109">
  <xsd:schema xmlns:xsd="http://www.w3.org/2001/XMLSchema" xmlns:xs="http://www.w3.org/2001/XMLSchema" xmlns:p="http://schemas.microsoft.com/office/2006/metadata/properties" xmlns:ns3="6704e323-2b3c-4c9d-ac13-d319117dd184" xmlns:ns4="1e50b169-b9d6-4f57-8fe2-7465094f8c5f" targetNamespace="http://schemas.microsoft.com/office/2006/metadata/properties" ma:root="true" ma:fieldsID="3d9656bea5cb7475416605406ff05e19" ns3:_="" ns4:_="">
    <xsd:import namespace="6704e323-2b3c-4c9d-ac13-d319117dd184"/>
    <xsd:import namespace="1e50b169-b9d6-4f57-8fe2-7465094f8c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e323-2b3c-4c9d-ac13-d319117d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0b169-b9d6-4f57-8fe2-7465094f8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FEEB1D-26FB-4367-87EF-F1C41ABA0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EF9418-C28B-46D9-8E6A-3DEABB267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e323-2b3c-4c9d-ac13-d319117dd184"/>
    <ds:schemaRef ds:uri="1e50b169-b9d6-4f57-8fe2-7465094f8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6F0192-B7CD-4460-8F9E-A82982EEC19F}">
  <ds:schemaRefs>
    <ds:schemaRef ds:uri="http://purl.org/dc/terms/"/>
    <ds:schemaRef ds:uri="http://schemas.openxmlformats.org/package/2006/metadata/core-properties"/>
    <ds:schemaRef ds:uri="1e50b169-b9d6-4f57-8fe2-7465094f8c5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704e323-2b3c-4c9d-ac13-d319117dd184"/>
    <ds:schemaRef ds:uri="http://www.w3.org/XML/1998/namespace"/>
    <ds:schemaRef ds:uri="http://purl.org/dc/dcmitype/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115511</vt:lpwstr>
  </property>
  <property fmtid="{D5CDD505-2E9C-101B-9397-08002B2CF9AE}" pid="4" name="OptimizationTime">
    <vt:lpwstr>20240207_1426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Sarunya Promjai</cp:lastModifiedBy>
  <cp:lastPrinted>2024-02-07T01:41:57Z</cp:lastPrinted>
  <dcterms:created xsi:type="dcterms:W3CDTF">2011-05-02T09:09:37Z</dcterms:created>
  <dcterms:modified xsi:type="dcterms:W3CDTF">2024-02-07T03:49:54Z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0x0101005DAF21A387975B499A5D7AE3169C2C81</vt:lpwstr>
  </property>
</Properties>
</file>