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SET\SETLINK SUBMIT 2021-Q4\FS 2021\"/>
    </mc:Choice>
  </mc:AlternateContent>
  <xr:revisionPtr revIDLastSave="0" documentId="8_{C103B61E-ACF5-43D5-B57D-39064D07D94E}" xr6:coauthVersionLast="31" xr6:coauthVersionMax="31" xr10:uidLastSave="{00000000-0000-0000-0000-000000000000}"/>
  <bookViews>
    <workbookView xWindow="0" yWindow="0" windowWidth="19200" windowHeight="6960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BS!$A$1:$G$67</definedName>
    <definedName name="_xlnm.Print_Area" localSheetId="2">CE!$A$1:$K$24</definedName>
    <definedName name="_xlnm.Print_Area" localSheetId="1">PL!$A$1:$F$33</definedName>
  </definedNames>
  <calcPr calcId="179017"/>
</workbook>
</file>

<file path=xl/calcChain.xml><?xml version="1.0" encoding="utf-8"?>
<calcChain xmlns="http://schemas.openxmlformats.org/spreadsheetml/2006/main">
  <c r="F26" i="6" l="1"/>
  <c r="F30" i="5" l="1"/>
  <c r="D16" i="5"/>
  <c r="E39" i="4" l="1"/>
  <c r="E35" i="4"/>
  <c r="E19" i="4"/>
  <c r="K16" i="2" l="1"/>
  <c r="G21" i="2"/>
  <c r="E21" i="2"/>
  <c r="C21" i="2"/>
  <c r="K20" i="2"/>
  <c r="G19" i="2"/>
  <c r="E19" i="2"/>
  <c r="C19" i="2"/>
  <c r="C14" i="2"/>
  <c r="E14" i="2"/>
  <c r="G14" i="2"/>
  <c r="I11" i="2"/>
  <c r="K11" i="2" s="1"/>
  <c r="I10" i="2"/>
  <c r="I12" i="2" s="1"/>
  <c r="I14" i="2" s="1"/>
  <c r="K13" i="2"/>
  <c r="G12" i="2"/>
  <c r="E12" i="2"/>
  <c r="C12" i="2"/>
  <c r="K10" i="2" l="1"/>
  <c r="K12" i="2" s="1"/>
  <c r="K14" i="2" s="1"/>
  <c r="D26" i="5" l="1"/>
  <c r="I18" i="2" s="1"/>
  <c r="K18" i="2" s="1"/>
  <c r="F16" i="5"/>
  <c r="F26" i="5"/>
  <c r="F44" i="6" l="1"/>
  <c r="D44" i="6"/>
  <c r="D48" i="6" l="1"/>
  <c r="F10" i="5" l="1"/>
  <c r="F17" i="5" l="1"/>
  <c r="F19" i="5" s="1"/>
  <c r="F21" i="5" s="1"/>
  <c r="F27" i="5" l="1"/>
  <c r="F7" i="6"/>
  <c r="F48" i="6" l="1"/>
  <c r="E56" i="4" l="1"/>
  <c r="E54" i="4"/>
  <c r="E53" i="4"/>
  <c r="G57" i="4" l="1"/>
  <c r="G56" i="4"/>
  <c r="G39" i="4"/>
  <c r="G35" i="4"/>
  <c r="E40" i="4"/>
  <c r="G19" i="4"/>
  <c r="G13" i="4"/>
  <c r="E13" i="4"/>
  <c r="G40" i="4" l="1"/>
  <c r="E20" i="4"/>
  <c r="G20" i="4"/>
  <c r="G58" i="4"/>
  <c r="G59" i="4" l="1"/>
  <c r="G60" i="4" s="1"/>
  <c r="F19" i="6" l="1"/>
  <c r="F28" i="6" s="1"/>
  <c r="F31" i="6" s="1"/>
  <c r="K9" i="2"/>
  <c r="F49" i="6" l="1"/>
  <c r="F53" i="6" s="1"/>
  <c r="F54" i="6" s="1"/>
  <c r="D10" i="5"/>
  <c r="D17" i="5" s="1"/>
  <c r="D19" i="5" s="1"/>
  <c r="D21" i="5" l="1"/>
  <c r="D30" i="5" s="1"/>
  <c r="D7" i="6"/>
  <c r="D19" i="6" s="1"/>
  <c r="D27" i="5"/>
  <c r="I17" i="2"/>
  <c r="K17" i="2" l="1"/>
  <c r="K19" i="2" s="1"/>
  <c r="K21" i="2" s="1"/>
  <c r="I19" i="2"/>
  <c r="I21" i="2" s="1"/>
  <c r="D28" i="6"/>
  <c r="D31" i="6" s="1"/>
  <c r="D49" i="6" s="1"/>
  <c r="D53" i="6" s="1"/>
  <c r="D54" i="6" s="1"/>
  <c r="E57" i="4" l="1"/>
  <c r="E58" i="4" s="1"/>
  <c r="E59" i="4" l="1"/>
  <c r="E60" i="4" s="1"/>
  <c r="K22" i="2"/>
</calcChain>
</file>

<file path=xl/sharedStrings.xml><?xml version="1.0" encoding="utf-8"?>
<sst xmlns="http://schemas.openxmlformats.org/spreadsheetml/2006/main" count="171" uniqueCount="135">
  <si>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</si>
  <si>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</si>
  <si>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</si>
  <si>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</si>
  <si>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</si>
  <si>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</si>
  <si>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</si>
  <si>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</si>
  <si>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</si>
  <si>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</si>
  <si>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</si>
  <si>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</si>
  <si>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</si>
  <si>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</si>
  <si>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</si>
  <si>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</si>
  <si>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</si>
  <si>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</si>
  <si>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</si>
  <si>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</si>
  <si>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</si>
  <si>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</si>
  <si>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</si>
  <si>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</si>
  <si>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</si>
  <si>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</si>
  <si>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</si>
  <si>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</si>
  <si>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</si>
  <si>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</si>
  <si>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</si>
  <si>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</si>
  <si>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</si>
  <si>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</si>
  <si>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</si>
  <si>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</si>
  <si>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</si>
  <si>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</si>
  <si>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</si>
  <si>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</si>
  <si>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</si>
  <si>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</si>
  <si>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</si>
  <si>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</si>
  <si>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</si>
  <si>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</si>
  <si>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</si>
  <si>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</si>
  <si>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</si>
  <si>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</si>
  <si>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</si>
  <si>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</si>
  <si>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</si>
  <si>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</si>
  <si>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</si>
  <si>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</si>
  <si>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</si>
  <si>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</si>
  <si>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</si>
  <si>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</si>
  <si>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</si>
  <si>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</si>
  <si>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</si>
  <si>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</si>
  <si>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</si>
  <si>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</si>
  <si>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</si>
  <si>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</si>
  <si>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</si>
  <si>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</si>
  <si>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</si>
  <si>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 xml:space="preserve">      หุ้นสามัญ 121,500,000 หุ้น มูลค่าหุ้นละ 1 บาท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</si>
  <si>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</si>
  <si>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</si>
  <si>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</si>
  <si>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</si>
  <si>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</si>
  <si>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</si>
  <si>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</si>
  <si>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</si>
  <si>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เงินสดและรายการเทียบเท่าเงินสดลดลงสุทธิ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</si>
  <si>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</si>
  <si>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</si>
  <si>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</si>
  <si>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</si>
  <si>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</si>
  <si>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ยอดคงเหลือ ณ วันที่ 1 มกราคม 2563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</si>
  <si>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</si>
  <si>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</si>
  <si>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ภาษีเงินได้ค้างจ่าย</t>
  </si>
  <si>
    <t>หนี้สินตามสัญญาเช่า - สุทธิจากส่วนที่ถึงกำหนดชำระภายในหนึ่งปี</t>
  </si>
  <si>
    <t>ค่าใช้จ่ายภาษีเงินได้</t>
  </si>
  <si>
    <t>กำไรต่อหุ้นขั้นพื้นฐาน</t>
  </si>
  <si>
    <t>ทุนที่ออก</t>
  </si>
  <si>
    <t>กำไรก่อนภาษี</t>
  </si>
  <si>
    <t>รายการปรับกระทบยอดกำไรก่อนภาษีเป็นเงินสดรับ (จ่าย)</t>
  </si>
  <si>
    <t>ชำระหนี้สินตามสัญญาเช่า</t>
  </si>
  <si>
    <t xml:space="preserve">   กำไรจากการจำหน่ายเครื่องจักรและอุปกรณ์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</si>
  <si>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</si>
  <si>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</si>
  <si>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ยอดคงเหลือ ณ วันที่ 1 มกราคม 2564</t>
  </si>
  <si>
    <t>กำไรจากกิจกรรมดำเนินงาน</t>
  </si>
  <si>
    <t>ต้นทุนทางการเงิน</t>
  </si>
  <si>
    <t xml:space="preserve">   จ่ายดอกเบี้ย</t>
  </si>
  <si>
    <t>สินทรัพย์ทางการเงินหมุนเวียนอื่น - เงินฝากประจำเพิ่มขึ้น</t>
  </si>
  <si>
    <t>เงินสดจ่ายสำหรับส่วนปรับปรุงอาคาร เครื่องจักรและอุปกรณ์</t>
  </si>
  <si>
    <t>กำไรจากการดำเนินงานก่อนการเปลี่ยนแปลงในสินทรัพย์และหนี้สินดำเนินงาน</t>
  </si>
  <si>
    <t xml:space="preserve">   ต้นทุนทางการเงิน</t>
  </si>
  <si>
    <t>ณ วันที่ 31 ธันวาคม 2564</t>
  </si>
  <si>
    <t>สำหรับปีสิ้นสุดวันที่ 31 ธันวาคม 2564</t>
  </si>
  <si>
    <t>กำไรสำหรับปี</t>
  </si>
  <si>
    <t>กำไรขาดทุนเบ็ดเสร็จอื่น:</t>
  </si>
  <si>
    <t>รายการที่จะไม่ถูกบันทึกในส่วนของกำไรหรือขาดทุนในภายหลัง</t>
  </si>
  <si>
    <t xml:space="preserve">กำไรขาดทุนเบ็ดเสร็จอื่นสำหรับปี </t>
  </si>
  <si>
    <t xml:space="preserve">กำไรขาดทุนเบ็ดเสร็จรวมสำหรับปี </t>
  </si>
  <si>
    <t>ยอดคงเหลือ ณ วันที่ 31 ธันวาคม 2563</t>
  </si>
  <si>
    <t>ยอดคงเหลือ ณ วันที่ 31 ธันวาคม 2564</t>
  </si>
  <si>
    <t xml:space="preserve">   ขาดทุน (กำไร) จากอัตราแลกเปลี่ยนที่ยังไม่เกิดขึ้นจริง</t>
  </si>
  <si>
    <t xml:space="preserve">   ขาดทุนด้านเครดิตที่คาดว่าจะเกิดขึ้น (โอนกลับ)</t>
  </si>
  <si>
    <t xml:space="preserve">   โอนกลับรายการปรับลดสินค้าคงเหลือเป็นมูลค่าสุทธิที่จะได้รับ</t>
  </si>
  <si>
    <t xml:space="preserve">   การเพิ่มขึ้นของสินทรัพย์สิทธิการใช้และหนี้สินตามสัญญาเช่า</t>
  </si>
  <si>
    <t xml:space="preserve">   ของเงินสดและรายการเทียบเท่าเงินสด</t>
  </si>
  <si>
    <t>ผลกระทบจากการเปลี่ยนแปลงในอัตราแลกเปลี่ยน</t>
  </si>
  <si>
    <t>รายการที่ไม่ใช่เงินสดประกอบด้วย</t>
  </si>
  <si>
    <t xml:space="preserve">   ประกันภัย - สุทธิจากภาษีเงินได้</t>
  </si>
  <si>
    <t>ผลกำไร (ขาดทุน) จากการประมาณการตามหลักคณิตศาสตร์</t>
  </si>
  <si>
    <t xml:space="preserve">   ตัดจำหน่ายหนี้สูญ</t>
  </si>
  <si>
    <t>เงินรับล่วงหน้าจากลูกค้า</t>
  </si>
  <si>
    <t>เงินปันผลจ่าย (หมายเหตุ 24)</t>
  </si>
  <si>
    <t>เงินสดสุทธิจาก (ใช้ไปใน) กิจกรรมดำเนินงาน</t>
  </si>
  <si>
    <t xml:space="preserve">   เจ้าหนี้จากการซื้อทรัพย์สินเพิ่มขึ้น</t>
  </si>
  <si>
    <t>ค่าใช้จ่ายอื่น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</si>
  <si>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</si>
  <si>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</si>
  <si>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กำไรก่อนค่าใช้จ่ายภาษีเงินได้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</si>
</sst>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* #,##0.000_);_(* \(#,##0.000\);_(* &quot;-&quot;_);_(@_)"/>
  </numFmts>
  <fonts count="23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8" tint="0.59999389629810485"/>
      <name val="Angsana New"/>
      <family val="1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02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6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20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8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8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3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4" borderId="0" applyNumberFormat="0" applyBorder="0" applyAlignment="0" applyProtection="0"/>
    <xf numFmtId="0" fontId="80" fillId="57" borderId="0" applyNumberFormat="0" applyBorder="0" applyAlignment="0" applyProtection="0"/>
    <xf numFmtId="0" fontId="81" fillId="55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2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8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14" fontId="82" fillId="60" borderId="21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7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8" fillId="34" borderId="22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4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7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8" fillId="0" borderId="24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1" borderId="23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5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6" applyNumberFormat="0" applyFill="0" applyBorder="0" applyAlignment="0" applyProtection="0">
      <protection locked="0"/>
    </xf>
    <xf numFmtId="0" fontId="116" fillId="0" borderId="20" applyNumberFormat="0" applyFill="0" applyAlignment="0" applyProtection="0"/>
    <xf numFmtId="0" fontId="117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38" fontId="58" fillId="65" borderId="0" applyNumberFormat="0" applyBorder="0" applyAlignment="0" applyProtection="0"/>
    <xf numFmtId="38" fontId="58" fillId="65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7" applyNumberFormat="0" applyAlignment="0" applyProtection="0">
      <alignment horizontal="left" vertical="center"/>
    </xf>
    <xf numFmtId="0" fontId="127" fillId="0" borderId="27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6" borderId="28">
      <alignment horizontal="center" vertical="center" wrapText="1"/>
    </xf>
    <xf numFmtId="0" fontId="128" fillId="0" borderId="29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0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1" fillId="0" borderId="0">
      <alignment horizontal="left"/>
    </xf>
    <xf numFmtId="0" fontId="128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3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30">
      <alignment horizontal="left" vertical="top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1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7" borderId="32" applyNumberFormat="0" applyBorder="0" applyAlignment="0" applyProtection="0"/>
    <xf numFmtId="10" fontId="58" fillId="67" borderId="32" applyNumberFormat="0" applyBorder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2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3" fillId="45" borderId="22" applyNumberFormat="0" applyAlignment="0" applyProtection="0"/>
    <xf numFmtId="198" fontId="25" fillId="0" borderId="0" applyFont="0" applyFill="0" applyBorder="0" applyAlignment="0" applyProtection="0"/>
    <xf numFmtId="0" fontId="144" fillId="0" borderId="17" applyNumberFormat="0" applyFill="0" applyAlignment="0" applyProtection="0"/>
    <xf numFmtId="0" fontId="145" fillId="0" borderId="18" applyNumberFormat="0" applyFill="0" applyAlignment="0" applyProtection="0"/>
    <xf numFmtId="0" fontId="146" fillId="0" borderId="19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8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2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25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80" fillId="69" borderId="33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2" borderId="0" applyNumberFormat="0" applyBorder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1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2" fillId="0" borderId="0">
      <alignment horizontal="left"/>
    </xf>
    <xf numFmtId="0" fontId="163" fillId="70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4" applyNumberFormat="0" applyFill="0" applyAlignment="0" applyProtection="0">
      <alignment horizontal="center" vertical="center"/>
    </xf>
    <xf numFmtId="1" fontId="25" fillId="0" borderId="34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5">
      <alignment vertical="center"/>
    </xf>
    <xf numFmtId="4" fontId="169" fillId="68" borderId="36" applyNumberFormat="0" applyProtection="0">
      <alignment vertical="center"/>
    </xf>
    <xf numFmtId="4" fontId="169" fillId="71" borderId="36" applyNumberFormat="0" applyProtection="0">
      <alignment horizontal="left" vertical="center" indent="1"/>
    </xf>
    <xf numFmtId="4" fontId="169" fillId="72" borderId="0" applyNumberFormat="0" applyProtection="0">
      <alignment horizontal="left" vertical="center" indent="1"/>
    </xf>
    <xf numFmtId="4" fontId="24" fillId="73" borderId="36" applyNumberFormat="0" applyProtection="0">
      <alignment horizontal="right" vertical="center"/>
    </xf>
    <xf numFmtId="4" fontId="24" fillId="74" borderId="36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0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1" fillId="34" borderId="16" applyNumberFormat="0" applyAlignment="0" applyProtection="0"/>
    <xf numFmtId="37" fontId="58" fillId="71" borderId="0" applyNumberFormat="0" applyBorder="0" applyAlignment="0" applyProtection="0"/>
    <xf numFmtId="37" fontId="58" fillId="0" borderId="0"/>
    <xf numFmtId="37" fontId="58" fillId="71" borderId="0" applyNumberFormat="0" applyBorder="0" applyAlignment="0" applyProtection="0"/>
    <xf numFmtId="3" fontId="182" fillId="0" borderId="31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1" borderId="23" applyNumberFormat="0" applyAlignment="0" applyProtection="0"/>
    <xf numFmtId="0" fontId="148" fillId="0" borderId="20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3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52" fillId="68" borderId="0" applyNumberFormat="0" applyBorder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25" fillId="69" borderId="33" applyNumberFormat="0" applyFont="0" applyAlignment="0" applyProtection="0"/>
    <xf numFmtId="0" fontId="68" fillId="69" borderId="33" applyNumberFormat="0" applyFont="0" applyAlignment="0" applyProtection="0"/>
    <xf numFmtId="0" fontId="130" fillId="0" borderId="17" applyNumberFormat="0" applyFill="0" applyAlignment="0" applyProtection="0"/>
    <xf numFmtId="0" fontId="133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0" applyNumberFormat="0" applyFill="0" applyBorder="0" applyAlignment="0" applyProtection="0"/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69" borderId="33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8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1" borderId="23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45" borderId="22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8" borderId="0" applyNumberFormat="0" applyBorder="0" applyAlignment="0" applyProtection="0">
      <alignment vertical="center"/>
    </xf>
    <xf numFmtId="0" fontId="34" fillId="0" borderId="0"/>
    <xf numFmtId="0" fontId="195" fillId="69" borderId="33" applyNumberFormat="0" applyFont="0" applyAlignment="0" applyProtection="0">
      <alignment vertical="center"/>
    </xf>
    <xf numFmtId="0" fontId="25" fillId="34" borderId="16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7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2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1" borderId="23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8" applyNumberFormat="0" applyFill="0" applyAlignment="0" applyProtection="0">
      <alignment vertical="center"/>
    </xf>
    <xf numFmtId="0" fontId="212" fillId="0" borderId="19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1" borderId="23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55" fillId="69" borderId="3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4" borderId="22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17" fillId="45" borderId="22" applyNumberFormat="0" applyAlignment="0" applyProtection="0">
      <alignment vertical="center"/>
    </xf>
    <xf numFmtId="0" fontId="218" fillId="34" borderId="16" applyNumberFormat="0" applyAlignment="0" applyProtection="0">
      <alignment vertical="center"/>
    </xf>
    <xf numFmtId="0" fontId="25" fillId="45" borderId="22" applyNumberFormat="0" applyAlignment="0" applyProtection="0">
      <alignment vertical="center"/>
    </xf>
    <xf numFmtId="0" fontId="25" fillId="34" borderId="16" applyNumberFormat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5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10" applyNumberFormat="0" applyAlignment="0" applyProtection="0"/>
    <xf numFmtId="0" fontId="19" fillId="7" borderId="13" applyNumberFormat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5" fillId="5" borderId="10" applyNumberFormat="0" applyAlignment="0" applyProtection="0"/>
    <xf numFmtId="0" fontId="18" fillId="0" borderId="12" applyNumberFormat="0" applyFill="0" applyAlignment="0" applyProtection="0"/>
    <xf numFmtId="0" fontId="14" fillId="4" borderId="0" applyNumberFormat="0" applyBorder="0" applyAlignment="0" applyProtection="0"/>
    <xf numFmtId="0" fontId="80" fillId="8" borderId="14" applyNumberFormat="0" applyFont="0" applyAlignment="0" applyProtection="0"/>
    <xf numFmtId="0" fontId="16" fillId="6" borderId="11" applyNumberFormat="0" applyAlignment="0" applyProtection="0"/>
    <xf numFmtId="0" fontId="22" fillId="0" borderId="15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2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5" fillId="0" borderId="0"/>
    <xf numFmtId="213" fontId="25" fillId="0" borderId="0" applyFont="0" applyFill="0" applyBorder="0" applyAlignment="0" applyProtection="0"/>
    <xf numFmtId="0" fontId="223" fillId="0" borderId="0">
      <alignment vertical="center"/>
    </xf>
    <xf numFmtId="0" fontId="25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8" fillId="0" borderId="0"/>
    <xf numFmtId="213" fontId="2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229" fillId="0" borderId="0"/>
    <xf numFmtId="43" fontId="2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0" fillId="0" borderId="0"/>
    <xf numFmtId="0" fontId="2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39" fontId="25" fillId="0" borderId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5">
    <xf numFmtId="0" fontId="0" fillId="0" borderId="0" xfId="0"/>
    <xf numFmtId="164" fontId="4" fillId="0" borderId="0" xfId="1" applyNumberFormat="1" applyFont="1" applyAlignment="1">
      <alignment vertical="top"/>
    </xf>
    <xf numFmtId="164" fontId="4" fillId="0" borderId="0" xfId="1" applyNumberFormat="1" applyFont="1" applyAlignment="1">
      <alignment horizontal="center" vertical="top"/>
    </xf>
    <xf numFmtId="0" fontId="3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left" vertical="top"/>
    </xf>
    <xf numFmtId="164" fontId="4" fillId="0" borderId="0" xfId="0" quotePrefix="1" applyNumberFormat="1" applyFont="1" applyFill="1" applyAlignment="1">
      <alignment horizontal="centerContinuous" vertical="top"/>
    </xf>
    <xf numFmtId="37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Border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Border="1" applyAlignment="1">
      <alignment horizontal="center" vertical="top"/>
    </xf>
    <xf numFmtId="41" fontId="4" fillId="0" borderId="2" xfId="0" applyNumberFormat="1" applyFont="1" applyFill="1" applyBorder="1" applyAlignment="1">
      <alignment horizontal="center" vertical="top"/>
    </xf>
    <xf numFmtId="41" fontId="4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41" fontId="4" fillId="0" borderId="6" xfId="0" applyNumberFormat="1" applyFont="1" applyFill="1" applyBorder="1" applyAlignment="1">
      <alignment horizontal="center" vertical="top"/>
    </xf>
    <xf numFmtId="41" fontId="4" fillId="0" borderId="4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43" fontId="4" fillId="0" borderId="4" xfId="0" applyNumberFormat="1" applyFont="1" applyFill="1" applyBorder="1" applyAlignment="1">
      <alignment horizontal="center" vertical="top"/>
    </xf>
    <xf numFmtId="43" fontId="4" fillId="0" borderId="0" xfId="0" applyNumberFormat="1" applyFont="1" applyFill="1" applyBorder="1" applyAlignment="1">
      <alignment horizontal="center" vertical="top"/>
    </xf>
    <xf numFmtId="41" fontId="4" fillId="0" borderId="0" xfId="4113" applyNumberFormat="1" applyFont="1" applyFill="1" applyAlignment="1">
      <alignment horizontal="center" vertical="top"/>
    </xf>
    <xf numFmtId="43" fontId="4" fillId="0" borderId="0" xfId="4113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41" fontId="4" fillId="0" borderId="0" xfId="1" applyNumberFormat="1" applyFont="1" applyFill="1" applyAlignment="1">
      <alignment horizontal="center" vertical="top"/>
    </xf>
    <xf numFmtId="41" fontId="4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4" fillId="0" borderId="3" xfId="1" applyNumberFormat="1" applyFont="1" applyFill="1" applyBorder="1" applyAlignment="1">
      <alignment horizontal="center" vertical="top"/>
    </xf>
    <xf numFmtId="41" fontId="4" fillId="0" borderId="0" xfId="1" applyNumberFormat="1" applyFont="1" applyFill="1" applyAlignment="1">
      <alignment vertical="top"/>
    </xf>
    <xf numFmtId="41" fontId="4" fillId="0" borderId="0" xfId="1" applyNumberFormat="1" applyFont="1" applyFill="1" applyBorder="1" applyAlignment="1">
      <alignment vertical="top"/>
    </xf>
    <xf numFmtId="43" fontId="4" fillId="0" borderId="0" xfId="4113" applyFont="1" applyFill="1" applyAlignment="1">
      <alignment vertical="top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164" fontId="227" fillId="0" borderId="0" xfId="0" applyNumberFormat="1" applyFont="1" applyAlignment="1"/>
    <xf numFmtId="41" fontId="4" fillId="0" borderId="0" xfId="0" applyNumberFormat="1" applyFont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0" fontId="4" fillId="0" borderId="0" xfId="0" applyFont="1" applyFill="1" applyAlignment="1">
      <alignment horizontal="centerContinuous"/>
    </xf>
    <xf numFmtId="16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0" applyNumberFormat="1" applyFont="1" applyFill="1" applyAlignment="1">
      <alignment horizontal="centerContinuous"/>
    </xf>
    <xf numFmtId="164" fontId="4" fillId="0" borderId="0" xfId="0" quotePrefix="1" applyNumberFormat="1" applyFont="1" applyFill="1" applyAlignment="1"/>
    <xf numFmtId="164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43" fontId="8" fillId="0" borderId="0" xfId="4113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164" fontId="226" fillId="0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164" fontId="226" fillId="0" borderId="0" xfId="0" applyNumberFormat="1" applyFont="1" applyFill="1" applyAlignment="1"/>
    <xf numFmtId="164" fontId="5" fillId="0" borderId="0" xfId="0" applyNumberFormat="1" applyFont="1" applyFill="1" applyAlignment="1">
      <alignment horizontal="right"/>
    </xf>
    <xf numFmtId="164" fontId="226" fillId="0" borderId="0" xfId="0" applyNumberFormat="1" applyFont="1" applyFill="1" applyAlignment="1">
      <alignment horizontal="center"/>
    </xf>
    <xf numFmtId="164" fontId="25" fillId="0" borderId="0" xfId="4113" applyNumberFormat="1" applyFont="1" applyFill="1" applyAlignment="1"/>
    <xf numFmtId="164" fontId="6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quotePrefix="1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41" fontId="4" fillId="0" borderId="24" xfId="1" applyNumberFormat="1" applyFont="1" applyBorder="1" applyAlignment="1">
      <alignment horizontal="center" vertical="top"/>
    </xf>
    <xf numFmtId="41" fontId="4" fillId="0" borderId="0" xfId="1" applyNumberFormat="1" applyFont="1" applyAlignment="1">
      <alignment horizontal="center" vertical="top"/>
    </xf>
    <xf numFmtId="41" fontId="4" fillId="0" borderId="38" xfId="1" applyNumberFormat="1" applyFont="1" applyBorder="1" applyAlignment="1">
      <alignment horizontal="center" vertical="top"/>
    </xf>
    <xf numFmtId="41" fontId="4" fillId="0" borderId="6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10" fontId="4" fillId="0" borderId="0" xfId="4201" applyNumberFormat="1" applyFont="1" applyFill="1" applyAlignment="1"/>
    <xf numFmtId="214" fontId="4" fillId="0" borderId="0" xfId="1" applyNumberFormat="1" applyFont="1" applyFill="1" applyAlignment="1">
      <alignment vertical="top"/>
    </xf>
    <xf numFmtId="9" fontId="4" fillId="0" borderId="0" xfId="4201" applyFont="1" applyFill="1" applyAlignment="1"/>
    <xf numFmtId="37" fontId="3" fillId="0" borderId="0" xfId="1" quotePrefix="1" applyNumberFormat="1" applyFont="1" applyFill="1" applyAlignment="1">
      <alignment vertical="top"/>
    </xf>
    <xf numFmtId="37" fontId="3" fillId="0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horizontal="right" vertical="top"/>
    </xf>
    <xf numFmtId="164" fontId="4" fillId="0" borderId="1" xfId="1" applyNumberFormat="1" applyFont="1" applyFill="1" applyBorder="1" applyAlignment="1">
      <alignment horizontal="center" vertical="top"/>
    </xf>
  </cellXfs>
  <cellStyles count="4202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201" builtinId="5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7"/>
  <sheetViews>
    <sheetView showGridLines="0" tabSelected="1" view="pageBreakPreview" zoomScaleNormal="100" zoomScaleSheetLayoutView="100" workbookViewId="0">
      <selection activeCell="A4" sqref="A4"/>
    </sheetView>
  </sheetViews>
  <sheetFormatPr defaultColWidth="10.7265625" defaultRowHeight="24" customHeight="1"/>
  <cols>
    <col min="1" max="1" width="47.453125" style="56" customWidth="1"/>
    <col min="2" max="2" width="6.26953125" style="56" customWidth="1"/>
    <col min="3" max="3" width="8.7265625" style="56" bestFit="1" customWidth="1"/>
    <col min="4" max="4" width="2.54296875" style="60" customWidth="1"/>
    <col min="5" max="5" width="15.7265625" style="60" customWidth="1"/>
    <col min="6" max="6" width="1.7265625" style="60" customWidth="1"/>
    <col min="7" max="7" width="15.7265625" style="60" customWidth="1"/>
    <col min="8" max="8" width="1.453125" style="89" customWidth="1"/>
    <col min="9" max="9" width="14.453125" style="60" customWidth="1"/>
    <col min="10" max="10" width="15.453125" style="90" customWidth="1"/>
    <col min="11" max="11" width="10.7265625" style="60"/>
    <col min="12" max="12" width="12.7265625" style="60" bestFit="1" customWidth="1"/>
    <col min="13" max="16384" width="10.7265625" style="89"/>
  </cols>
  <sheetData>
    <row r="1" spans="1:12" s="88" customFormat="1" ht="24" customHeight="1">
      <c r="A1" s="83" t="s">
        <v>0</v>
      </c>
      <c r="B1" s="83"/>
      <c r="C1" s="74"/>
      <c r="D1" s="79"/>
      <c r="E1" s="75"/>
      <c r="F1" s="79"/>
      <c r="G1" s="75"/>
      <c r="H1" s="86"/>
      <c r="I1" s="75"/>
      <c r="J1" s="87"/>
      <c r="K1" s="75"/>
      <c r="L1" s="75"/>
    </row>
    <row r="2" spans="1:12" s="88" customFormat="1" ht="24" customHeight="1">
      <c r="A2" s="84" t="s">
        <v>1</v>
      </c>
      <c r="B2" s="84"/>
      <c r="C2" s="75"/>
      <c r="D2" s="79"/>
      <c r="E2" s="80"/>
      <c r="F2" s="79"/>
      <c r="G2" s="81"/>
      <c r="I2" s="75"/>
      <c r="J2" s="87"/>
      <c r="K2" s="75"/>
      <c r="L2" s="75"/>
    </row>
    <row r="3" spans="1:12" s="88" customFormat="1" ht="24" customHeight="1">
      <c r="A3" s="98" t="s">
        <v>108</v>
      </c>
      <c r="B3" s="83"/>
      <c r="C3" s="74"/>
      <c r="D3" s="79"/>
      <c r="E3" s="81"/>
      <c r="F3" s="79"/>
      <c r="G3" s="81"/>
      <c r="I3" s="75"/>
      <c r="J3" s="87"/>
      <c r="K3" s="75"/>
      <c r="L3" s="75"/>
    </row>
    <row r="4" spans="1:12" ht="24" customHeight="1">
      <c r="A4" s="74"/>
      <c r="B4" s="74"/>
      <c r="C4" s="74"/>
      <c r="D4" s="79"/>
      <c r="E4" s="79"/>
      <c r="F4" s="79"/>
      <c r="G4" s="82" t="s">
        <v>2</v>
      </c>
    </row>
    <row r="5" spans="1:12" ht="24" customHeight="1">
      <c r="C5" s="76" t="s">
        <v>3</v>
      </c>
      <c r="D5" s="91"/>
      <c r="E5" s="28">
        <v>2564</v>
      </c>
      <c r="F5" s="29"/>
      <c r="G5" s="28">
        <v>2563</v>
      </c>
    </row>
    <row r="6" spans="1:12" ht="24" customHeight="1">
      <c r="A6" s="55" t="s">
        <v>4</v>
      </c>
      <c r="B6" s="55"/>
    </row>
    <row r="7" spans="1:12" ht="24" customHeight="1">
      <c r="A7" s="55" t="s">
        <v>5</v>
      </c>
      <c r="B7" s="55"/>
      <c r="C7" s="77"/>
      <c r="I7" s="68"/>
      <c r="J7" s="92"/>
    </row>
    <row r="8" spans="1:12" ht="24" customHeight="1">
      <c r="A8" s="56" t="s">
        <v>6</v>
      </c>
      <c r="C8" s="77">
        <v>7</v>
      </c>
      <c r="E8" s="61">
        <v>74856494</v>
      </c>
      <c r="F8" s="61"/>
      <c r="G8" s="61">
        <v>142246712</v>
      </c>
      <c r="I8" s="93"/>
    </row>
    <row r="9" spans="1:12" ht="24" customHeight="1">
      <c r="A9" s="57" t="s">
        <v>72</v>
      </c>
      <c r="C9" s="77">
        <v>8</v>
      </c>
      <c r="D9" s="94"/>
      <c r="E9" s="61">
        <v>237806621</v>
      </c>
      <c r="F9" s="62"/>
      <c r="G9" s="61">
        <v>296768010</v>
      </c>
      <c r="I9" s="93"/>
    </row>
    <row r="10" spans="1:12" ht="24" customHeight="1">
      <c r="A10" s="58" t="s">
        <v>64</v>
      </c>
      <c r="B10" s="58"/>
      <c r="C10" s="77">
        <v>9</v>
      </c>
      <c r="E10" s="61">
        <v>106192484</v>
      </c>
      <c r="F10" s="61"/>
      <c r="G10" s="61">
        <v>122984222.00000001</v>
      </c>
      <c r="I10" s="93"/>
    </row>
    <row r="11" spans="1:12" ht="24" customHeight="1">
      <c r="A11" s="57" t="s">
        <v>99</v>
      </c>
      <c r="C11" s="77">
        <v>10</v>
      </c>
      <c r="E11" s="61">
        <v>38002429</v>
      </c>
      <c r="F11" s="61"/>
      <c r="G11" s="61">
        <v>37861867</v>
      </c>
      <c r="I11" s="93"/>
    </row>
    <row r="12" spans="1:12" ht="24" customHeight="1">
      <c r="A12" s="57" t="s">
        <v>7</v>
      </c>
      <c r="C12" s="77"/>
      <c r="E12" s="66">
        <v>7258252</v>
      </c>
      <c r="F12" s="61"/>
      <c r="G12" s="61">
        <v>9320438</v>
      </c>
      <c r="I12" s="93"/>
      <c r="J12" s="60"/>
    </row>
    <row r="13" spans="1:12" ht="24" customHeight="1">
      <c r="A13" s="59" t="s">
        <v>8</v>
      </c>
      <c r="B13" s="55"/>
      <c r="C13" s="77"/>
      <c r="E13" s="63">
        <f>SUM(E8:E12)</f>
        <v>464116280</v>
      </c>
      <c r="F13" s="61"/>
      <c r="G13" s="63">
        <f>SUM(G8:G12)</f>
        <v>609181249</v>
      </c>
      <c r="I13" s="93"/>
    </row>
    <row r="14" spans="1:12" ht="24" customHeight="1">
      <c r="A14" s="59" t="s">
        <v>9</v>
      </c>
      <c r="B14" s="55"/>
      <c r="C14" s="77"/>
      <c r="E14" s="61"/>
      <c r="F14" s="61"/>
      <c r="G14" s="61"/>
      <c r="I14" s="93"/>
    </row>
    <row r="15" spans="1:12" ht="24" customHeight="1">
      <c r="A15" s="57" t="s">
        <v>87</v>
      </c>
      <c r="B15" s="57"/>
      <c r="C15" s="77"/>
      <c r="E15" s="64">
        <v>303018</v>
      </c>
      <c r="F15" s="61"/>
      <c r="G15" s="60">
        <v>303018</v>
      </c>
      <c r="I15" s="93"/>
    </row>
    <row r="16" spans="1:12" ht="24" customHeight="1">
      <c r="A16" s="57" t="s">
        <v>65</v>
      </c>
      <c r="B16" s="57"/>
      <c r="C16" s="77">
        <v>11</v>
      </c>
      <c r="E16" s="61">
        <v>242483488</v>
      </c>
      <c r="F16" s="61"/>
      <c r="G16" s="61">
        <v>250208082</v>
      </c>
      <c r="I16" s="93"/>
    </row>
    <row r="17" spans="1:12" ht="24" customHeight="1">
      <c r="A17" s="57" t="s">
        <v>73</v>
      </c>
      <c r="B17" s="57"/>
      <c r="C17" s="77"/>
      <c r="E17" s="65">
        <v>400001</v>
      </c>
      <c r="F17" s="61"/>
      <c r="G17" s="61">
        <v>657960</v>
      </c>
      <c r="I17" s="93"/>
    </row>
    <row r="18" spans="1:12" ht="24" customHeight="1">
      <c r="A18" s="57" t="s">
        <v>75</v>
      </c>
      <c r="C18" s="77">
        <v>20</v>
      </c>
      <c r="E18" s="66">
        <v>5748817</v>
      </c>
      <c r="F18" s="61"/>
      <c r="G18" s="66">
        <v>8791071</v>
      </c>
      <c r="I18" s="93"/>
    </row>
    <row r="19" spans="1:12" ht="24" customHeight="1">
      <c r="A19" s="59" t="s">
        <v>10</v>
      </c>
      <c r="B19" s="55"/>
      <c r="C19" s="77"/>
      <c r="E19" s="61">
        <f>SUM(E15:E18)</f>
        <v>248935324</v>
      </c>
      <c r="F19" s="61"/>
      <c r="G19" s="61">
        <f>SUM(G15:G18)</f>
        <v>259960131</v>
      </c>
    </row>
    <row r="20" spans="1:12" ht="24" customHeight="1" thickBot="1">
      <c r="A20" s="59" t="s">
        <v>11</v>
      </c>
      <c r="B20" s="55"/>
      <c r="E20" s="67">
        <f>SUM(E19,E13)</f>
        <v>713051604</v>
      </c>
      <c r="F20" s="61"/>
      <c r="G20" s="67">
        <f>SUM(G19,G13)</f>
        <v>869141380</v>
      </c>
    </row>
    <row r="21" spans="1:12" ht="24" customHeight="1" thickTop="1"/>
    <row r="22" spans="1:12" ht="24" customHeight="1">
      <c r="A22" s="99" t="s">
        <v>12</v>
      </c>
    </row>
    <row r="23" spans="1:12" s="88" customFormat="1" ht="24" customHeight="1">
      <c r="A23" s="83" t="s">
        <v>0</v>
      </c>
      <c r="B23" s="83"/>
      <c r="C23" s="74"/>
      <c r="D23" s="79"/>
      <c r="E23" s="79"/>
      <c r="F23" s="79"/>
      <c r="G23" s="79"/>
      <c r="I23" s="75"/>
      <c r="J23" s="87"/>
      <c r="K23" s="75"/>
      <c r="L23" s="75"/>
    </row>
    <row r="24" spans="1:12" s="88" customFormat="1" ht="24" customHeight="1">
      <c r="A24" s="59" t="s">
        <v>13</v>
      </c>
      <c r="B24" s="59"/>
      <c r="C24" s="74"/>
      <c r="D24" s="79"/>
      <c r="E24" s="81"/>
      <c r="F24" s="79"/>
      <c r="G24" s="81"/>
      <c r="I24" s="75"/>
      <c r="J24" s="87"/>
      <c r="K24" s="75"/>
      <c r="L24" s="75"/>
    </row>
    <row r="25" spans="1:12" s="88" customFormat="1" ht="24" customHeight="1">
      <c r="A25" s="98" t="s">
        <v>108</v>
      </c>
      <c r="B25" s="83"/>
      <c r="C25" s="74"/>
      <c r="D25" s="79"/>
      <c r="E25" s="81"/>
      <c r="F25" s="79"/>
      <c r="G25" s="81"/>
      <c r="I25" s="75"/>
      <c r="J25" s="87"/>
      <c r="K25" s="75"/>
      <c r="L25" s="75"/>
    </row>
    <row r="26" spans="1:12" ht="24" customHeight="1">
      <c r="A26" s="74"/>
      <c r="B26" s="74"/>
      <c r="C26" s="74"/>
      <c r="D26" s="79"/>
      <c r="E26" s="79"/>
      <c r="F26" s="79"/>
      <c r="G26" s="82" t="s">
        <v>2</v>
      </c>
    </row>
    <row r="27" spans="1:12" ht="24" customHeight="1">
      <c r="C27" s="76" t="s">
        <v>3</v>
      </c>
      <c r="D27" s="91"/>
      <c r="E27" s="28">
        <v>2564</v>
      </c>
      <c r="F27" s="29"/>
      <c r="G27" s="28">
        <v>2563</v>
      </c>
    </row>
    <row r="28" spans="1:12" ht="24" customHeight="1">
      <c r="A28" s="55" t="s">
        <v>14</v>
      </c>
      <c r="B28" s="55"/>
    </row>
    <row r="29" spans="1:12" ht="24" customHeight="1">
      <c r="A29" s="55" t="s">
        <v>15</v>
      </c>
      <c r="B29" s="55"/>
    </row>
    <row r="30" spans="1:12" ht="24" customHeight="1">
      <c r="A30" s="58" t="s">
        <v>66</v>
      </c>
      <c r="B30" s="58"/>
      <c r="C30" s="77">
        <v>12</v>
      </c>
      <c r="E30" s="68">
        <v>187286718</v>
      </c>
      <c r="F30" s="68"/>
      <c r="G30" s="68">
        <v>293999689</v>
      </c>
      <c r="I30" s="93"/>
    </row>
    <row r="31" spans="1:12" ht="24" customHeight="1">
      <c r="A31" s="58" t="s">
        <v>88</v>
      </c>
      <c r="B31" s="58"/>
      <c r="C31" s="77">
        <v>13</v>
      </c>
      <c r="E31" s="68">
        <v>1924209</v>
      </c>
      <c r="F31" s="68"/>
      <c r="G31" s="68">
        <v>1575414</v>
      </c>
    </row>
    <row r="32" spans="1:12" ht="24" customHeight="1">
      <c r="A32" s="58" t="s">
        <v>89</v>
      </c>
      <c r="B32" s="58"/>
      <c r="C32" s="77"/>
      <c r="E32" s="69">
        <v>0</v>
      </c>
      <c r="F32" s="68"/>
      <c r="G32" s="68">
        <v>9338458</v>
      </c>
    </row>
    <row r="33" spans="1:12" ht="24" customHeight="1">
      <c r="A33" s="58" t="s">
        <v>127</v>
      </c>
      <c r="B33" s="58"/>
      <c r="C33" s="77"/>
      <c r="E33" s="69">
        <v>2455434</v>
      </c>
      <c r="F33" s="68"/>
      <c r="G33" s="68">
        <v>6060353</v>
      </c>
    </row>
    <row r="34" spans="1:12" ht="24" customHeight="1">
      <c r="A34" s="56" t="s">
        <v>16</v>
      </c>
      <c r="C34" s="77"/>
      <c r="E34" s="69">
        <v>1570222</v>
      </c>
      <c r="F34" s="69"/>
      <c r="G34" s="69">
        <v>1827344</v>
      </c>
      <c r="I34" s="93"/>
    </row>
    <row r="35" spans="1:12" ht="24" customHeight="1">
      <c r="A35" s="55" t="s">
        <v>17</v>
      </c>
      <c r="B35" s="55"/>
      <c r="C35" s="77"/>
      <c r="E35" s="70">
        <f>SUM(E30:E34)</f>
        <v>193236583</v>
      </c>
      <c r="F35" s="69"/>
      <c r="G35" s="70">
        <f>SUM(G30:G34)</f>
        <v>312801258</v>
      </c>
      <c r="I35" s="118"/>
    </row>
    <row r="36" spans="1:12" ht="24" customHeight="1">
      <c r="A36" s="55" t="s">
        <v>18</v>
      </c>
      <c r="B36" s="55"/>
      <c r="C36" s="77"/>
      <c r="E36" s="69"/>
      <c r="F36" s="69"/>
      <c r="G36" s="69"/>
    </row>
    <row r="37" spans="1:12" ht="24" customHeight="1">
      <c r="A37" s="56" t="s">
        <v>90</v>
      </c>
      <c r="C37" s="77">
        <v>13</v>
      </c>
      <c r="E37" s="69">
        <v>2888652</v>
      </c>
      <c r="F37" s="69"/>
      <c r="G37" s="69">
        <v>2215807</v>
      </c>
    </row>
    <row r="38" spans="1:12" ht="24" customHeight="1">
      <c r="A38" s="56" t="s">
        <v>19</v>
      </c>
      <c r="C38" s="77">
        <v>14</v>
      </c>
      <c r="E38" s="69">
        <v>37735737</v>
      </c>
      <c r="F38" s="69"/>
      <c r="G38" s="69">
        <v>43173316</v>
      </c>
    </row>
    <row r="39" spans="1:12" ht="24" customHeight="1">
      <c r="A39" s="55" t="s">
        <v>20</v>
      </c>
      <c r="B39" s="55"/>
      <c r="C39" s="77"/>
      <c r="E39" s="70">
        <f>SUM(E37:E38)</f>
        <v>40624389</v>
      </c>
      <c r="F39" s="69"/>
      <c r="G39" s="70">
        <f>SUM(G37:G38)</f>
        <v>45389123</v>
      </c>
    </row>
    <row r="40" spans="1:12" ht="24" customHeight="1">
      <c r="A40" s="55" t="s">
        <v>21</v>
      </c>
      <c r="B40" s="55"/>
      <c r="E40" s="70">
        <f>SUM(E39,E35)</f>
        <v>233860972</v>
      </c>
      <c r="F40" s="69"/>
      <c r="G40" s="70">
        <f>SUM(G39,G35)</f>
        <v>358190381</v>
      </c>
      <c r="I40" s="120"/>
      <c r="K40" s="120"/>
    </row>
    <row r="41" spans="1:12" ht="24" customHeight="1">
      <c r="A41" s="55"/>
      <c r="B41" s="55"/>
      <c r="E41" s="97"/>
      <c r="F41" s="69"/>
      <c r="G41" s="97"/>
    </row>
    <row r="42" spans="1:12" ht="24" customHeight="1">
      <c r="A42" s="99" t="s">
        <v>12</v>
      </c>
      <c r="E42" s="118"/>
      <c r="G42" s="118"/>
    </row>
    <row r="43" spans="1:12" s="88" customFormat="1" ht="24" customHeight="1">
      <c r="A43" s="83" t="s">
        <v>0</v>
      </c>
      <c r="B43" s="83"/>
      <c r="C43" s="74"/>
      <c r="D43" s="79"/>
      <c r="E43" s="79"/>
      <c r="F43" s="79"/>
      <c r="G43" s="79"/>
      <c r="I43" s="75"/>
      <c r="J43" s="87"/>
      <c r="K43" s="75"/>
      <c r="L43" s="75"/>
    </row>
    <row r="44" spans="1:12" s="88" customFormat="1" ht="24" customHeight="1">
      <c r="A44" s="59" t="s">
        <v>13</v>
      </c>
      <c r="B44" s="59"/>
      <c r="C44" s="74"/>
      <c r="D44" s="79"/>
      <c r="E44" s="81"/>
      <c r="F44" s="79"/>
      <c r="G44" s="81"/>
      <c r="I44" s="75"/>
      <c r="J44" s="87"/>
      <c r="K44" s="75"/>
      <c r="L44" s="75"/>
    </row>
    <row r="45" spans="1:12" s="88" customFormat="1" ht="24" customHeight="1">
      <c r="A45" s="98" t="s">
        <v>108</v>
      </c>
      <c r="B45" s="83"/>
      <c r="C45" s="74"/>
      <c r="D45" s="79"/>
      <c r="E45" s="81"/>
      <c r="F45" s="79"/>
      <c r="G45" s="81"/>
      <c r="I45" s="75"/>
      <c r="J45" s="87"/>
      <c r="K45" s="75"/>
      <c r="L45" s="75"/>
    </row>
    <row r="46" spans="1:12" ht="24" customHeight="1">
      <c r="A46" s="74"/>
      <c r="B46" s="74"/>
      <c r="C46" s="74"/>
      <c r="D46" s="79"/>
      <c r="E46" s="79"/>
      <c r="F46" s="79"/>
      <c r="G46" s="82" t="s">
        <v>2</v>
      </c>
    </row>
    <row r="47" spans="1:12" ht="24" customHeight="1">
      <c r="C47" s="100" t="s">
        <v>3</v>
      </c>
      <c r="D47" s="91"/>
      <c r="E47" s="28">
        <v>2564</v>
      </c>
      <c r="F47" s="29"/>
      <c r="G47" s="28">
        <v>2563</v>
      </c>
    </row>
    <row r="48" spans="1:12" ht="24" customHeight="1">
      <c r="A48" s="55" t="s">
        <v>22</v>
      </c>
      <c r="B48" s="55"/>
      <c r="E48" s="71"/>
      <c r="F48" s="71"/>
      <c r="G48" s="71"/>
    </row>
    <row r="49" spans="1:7" ht="24" customHeight="1">
      <c r="A49" s="56" t="s">
        <v>23</v>
      </c>
      <c r="E49" s="71"/>
      <c r="F49" s="71"/>
      <c r="G49" s="71"/>
    </row>
    <row r="50" spans="1:7" ht="24" customHeight="1">
      <c r="A50" s="57" t="s">
        <v>24</v>
      </c>
      <c r="B50" s="57"/>
      <c r="C50" s="77"/>
      <c r="E50" s="71"/>
      <c r="F50" s="71"/>
      <c r="G50" s="71"/>
    </row>
    <row r="51" spans="1:7" ht="24" customHeight="1" thickBot="1">
      <c r="A51" s="57" t="s">
        <v>71</v>
      </c>
      <c r="B51" s="57"/>
      <c r="C51" s="77"/>
      <c r="E51" s="72">
        <v>121500000</v>
      </c>
      <c r="F51" s="61"/>
      <c r="G51" s="72">
        <v>121500000</v>
      </c>
    </row>
    <row r="52" spans="1:7" ht="24" customHeight="1" thickTop="1">
      <c r="A52" s="57" t="s">
        <v>25</v>
      </c>
      <c r="B52" s="57"/>
      <c r="C52" s="77"/>
      <c r="E52" s="61"/>
      <c r="F52" s="61"/>
      <c r="G52" s="61"/>
    </row>
    <row r="53" spans="1:7" ht="24" customHeight="1">
      <c r="A53" s="57" t="s">
        <v>71</v>
      </c>
      <c r="B53" s="57"/>
      <c r="C53" s="77"/>
      <c r="E53" s="61">
        <f>CE!C21</f>
        <v>121500000</v>
      </c>
      <c r="F53" s="61"/>
      <c r="G53" s="61">
        <v>121500000</v>
      </c>
    </row>
    <row r="54" spans="1:7" ht="24" customHeight="1">
      <c r="A54" s="56" t="s">
        <v>26</v>
      </c>
      <c r="E54" s="61">
        <f>CE!E21</f>
        <v>233350000</v>
      </c>
      <c r="F54" s="61"/>
      <c r="G54" s="61">
        <v>233350000</v>
      </c>
    </row>
    <row r="55" spans="1:7" ht="24" customHeight="1">
      <c r="A55" s="57" t="s">
        <v>27</v>
      </c>
      <c r="B55" s="57"/>
      <c r="C55" s="77"/>
      <c r="F55" s="61"/>
    </row>
    <row r="56" spans="1:7" ht="24" customHeight="1">
      <c r="A56" s="57" t="s">
        <v>28</v>
      </c>
      <c r="B56" s="57"/>
      <c r="C56" s="101">
        <v>16</v>
      </c>
      <c r="E56" s="61">
        <f>CE!G21</f>
        <v>12150000</v>
      </c>
      <c r="F56" s="61"/>
      <c r="G56" s="61">
        <f>SUM(CE!G16)</f>
        <v>12150000</v>
      </c>
    </row>
    <row r="57" spans="1:7" ht="24" customHeight="1">
      <c r="A57" s="57" t="s">
        <v>29</v>
      </c>
      <c r="B57" s="57"/>
      <c r="C57" s="101"/>
      <c r="E57" s="66">
        <f>CE!I21</f>
        <v>112190632</v>
      </c>
      <c r="F57" s="61"/>
      <c r="G57" s="66">
        <f>SUM(CE!I16)</f>
        <v>143950999</v>
      </c>
    </row>
    <row r="58" spans="1:7" ht="24" customHeight="1">
      <c r="A58" s="59" t="s">
        <v>30</v>
      </c>
      <c r="B58" s="59"/>
      <c r="E58" s="66">
        <f>SUM(E53:E57)</f>
        <v>479190632</v>
      </c>
      <c r="F58" s="61"/>
      <c r="G58" s="66">
        <f>SUM(G53:G57)</f>
        <v>510950999</v>
      </c>
    </row>
    <row r="59" spans="1:7" ht="24" customHeight="1" thickBot="1">
      <c r="A59" s="55" t="s">
        <v>31</v>
      </c>
      <c r="B59" s="55"/>
      <c r="E59" s="72">
        <f>SUM(E58,E40)</f>
        <v>713051604</v>
      </c>
      <c r="F59" s="61"/>
      <c r="G59" s="72">
        <f>SUM(G58,G40)</f>
        <v>869141380</v>
      </c>
    </row>
    <row r="60" spans="1:7" ht="24" customHeight="1" thickTop="1">
      <c r="C60" s="78"/>
      <c r="E60" s="61">
        <f>SUM(E59-E20)</f>
        <v>0</v>
      </c>
      <c r="F60" s="73"/>
      <c r="G60" s="61">
        <f>SUM(G59-G20)</f>
        <v>0</v>
      </c>
    </row>
    <row r="61" spans="1:7" ht="24" customHeight="1">
      <c r="A61" s="56" t="s">
        <v>12</v>
      </c>
      <c r="C61" s="78"/>
    </row>
    <row r="62" spans="1:7" ht="24" customHeight="1">
      <c r="C62" s="78"/>
    </row>
    <row r="63" spans="1:7" ht="24" customHeight="1">
      <c r="C63" s="78"/>
    </row>
    <row r="64" spans="1:7" ht="24" customHeight="1">
      <c r="A64" s="95"/>
      <c r="B64" s="96"/>
      <c r="C64" s="78"/>
    </row>
    <row r="65" spans="1:3" ht="24" customHeight="1">
      <c r="C65" s="78"/>
    </row>
    <row r="66" spans="1:3" ht="24" customHeight="1">
      <c r="B66" s="56" t="s">
        <v>32</v>
      </c>
      <c r="C66" s="60"/>
    </row>
    <row r="67" spans="1:3" ht="24" customHeight="1">
      <c r="A67" s="95"/>
      <c r="B67" s="96"/>
      <c r="C67" s="78"/>
    </row>
  </sheetData>
  <printOptions horizontalCentered="1"/>
  <pageMargins left="0.74" right="0.3" top="0.78700000000000003" bottom="0.118110236220472" header="0.31496062992126" footer="0.31496062992126"/>
  <pageSetup paperSize="9" scale="95" fitToHeight="6" orientation="portrait" r:id="rId1"/>
  <rowBreaks count="2" manualBreakCount="2">
    <brk id="22" max="6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showGridLines="0" view="pageBreakPreview" topLeftCell="A13" zoomScale="85" zoomScaleNormal="130" zoomScaleSheetLayoutView="85" workbookViewId="0">
      <selection activeCell="A13" sqref="A1:F1048576"/>
    </sheetView>
  </sheetViews>
  <sheetFormatPr defaultColWidth="10.54296875" defaultRowHeight="24" customHeight="1"/>
  <cols>
    <col min="1" max="1" width="64.1796875" style="11" customWidth="1"/>
    <col min="2" max="2" width="9.7265625" style="11" customWidth="1"/>
    <col min="3" max="3" width="1.54296875" style="10" customWidth="1"/>
    <col min="4" max="4" width="15.7265625" style="10" customWidth="1"/>
    <col min="5" max="5" width="1.453125" style="10" customWidth="1"/>
    <col min="6" max="6" width="15.7265625" style="10" customWidth="1"/>
    <col min="7" max="16384" width="10.54296875" style="10"/>
  </cols>
  <sheetData>
    <row r="1" spans="1:6" s="7" customFormat="1" ht="24" customHeight="1">
      <c r="A1" s="4" t="s">
        <v>0</v>
      </c>
      <c r="B1" s="5"/>
      <c r="C1" s="6"/>
      <c r="D1" s="6"/>
      <c r="E1" s="6"/>
      <c r="F1" s="6"/>
    </row>
    <row r="2" spans="1:6" s="7" customFormat="1" ht="24" customHeight="1">
      <c r="A2" s="18" t="s">
        <v>33</v>
      </c>
      <c r="B2" s="5"/>
      <c r="C2" s="6"/>
      <c r="D2" s="6"/>
      <c r="E2" s="6"/>
      <c r="F2" s="6"/>
    </row>
    <row r="3" spans="1:6" s="7" customFormat="1" ht="24" customHeight="1">
      <c r="A3" s="102" t="s">
        <v>109</v>
      </c>
      <c r="B3" s="5"/>
      <c r="C3" s="6"/>
      <c r="D3" s="6"/>
      <c r="E3" s="6"/>
      <c r="F3" s="6"/>
    </row>
    <row r="4" spans="1:6" s="7" customFormat="1" ht="24" customHeight="1">
      <c r="B4" s="5"/>
      <c r="C4" s="6"/>
      <c r="D4" s="8"/>
      <c r="E4" s="6"/>
      <c r="F4" s="9" t="s">
        <v>2</v>
      </c>
    </row>
    <row r="5" spans="1:6" ht="24" customHeight="1">
      <c r="B5" s="12" t="s">
        <v>3</v>
      </c>
      <c r="C5" s="13"/>
      <c r="D5" s="28">
        <v>2564</v>
      </c>
      <c r="E5" s="29"/>
      <c r="F5" s="28">
        <v>2563</v>
      </c>
    </row>
    <row r="6" spans="1:6" ht="24" customHeight="1">
      <c r="A6" s="3" t="s">
        <v>34</v>
      </c>
      <c r="B6" s="12"/>
      <c r="C6" s="13"/>
      <c r="D6" s="28"/>
      <c r="E6" s="29"/>
      <c r="F6" s="14"/>
    </row>
    <row r="7" spans="1:6" ht="24" customHeight="1">
      <c r="A7" s="3" t="s">
        <v>35</v>
      </c>
      <c r="B7" s="15"/>
    </row>
    <row r="8" spans="1:6" ht="24" customHeight="1">
      <c r="A8" s="16" t="s">
        <v>81</v>
      </c>
      <c r="B8" s="15"/>
      <c r="D8" s="20">
        <v>894289522</v>
      </c>
      <c r="E8" s="20"/>
      <c r="F8" s="104">
        <v>930788341</v>
      </c>
    </row>
    <row r="9" spans="1:6" ht="24" customHeight="1">
      <c r="A9" s="16" t="s">
        <v>36</v>
      </c>
      <c r="B9" s="15">
        <v>17</v>
      </c>
      <c r="D9" s="20">
        <v>15512227</v>
      </c>
      <c r="E9" s="20"/>
      <c r="F9" s="104">
        <v>5810594</v>
      </c>
    </row>
    <row r="10" spans="1:6" ht="24" customHeight="1">
      <c r="A10" s="3" t="s">
        <v>37</v>
      </c>
      <c r="B10" s="15"/>
      <c r="D10" s="22">
        <f>SUM(D8:D9)</f>
        <v>909801749</v>
      </c>
      <c r="E10" s="20"/>
      <c r="F10" s="22">
        <f>SUM(F8:F9)</f>
        <v>936598935</v>
      </c>
    </row>
    <row r="11" spans="1:6" ht="24" customHeight="1">
      <c r="A11" s="3" t="s">
        <v>38</v>
      </c>
      <c r="B11" s="15"/>
      <c r="D11" s="20"/>
      <c r="E11" s="20"/>
      <c r="F11" s="20"/>
    </row>
    <row r="12" spans="1:6" ht="24" customHeight="1">
      <c r="A12" s="16" t="s">
        <v>76</v>
      </c>
      <c r="B12" s="15"/>
      <c r="D12" s="20">
        <v>764329035</v>
      </c>
      <c r="E12" s="20"/>
      <c r="F12" s="104">
        <v>728497762</v>
      </c>
    </row>
    <row r="13" spans="1:6" ht="24" customHeight="1">
      <c r="A13" s="16" t="s">
        <v>82</v>
      </c>
      <c r="B13" s="15"/>
      <c r="D13" s="20">
        <v>52392338</v>
      </c>
      <c r="E13" s="20"/>
      <c r="F13" s="103">
        <v>47880362</v>
      </c>
    </row>
    <row r="14" spans="1:6" ht="24" customHeight="1">
      <c r="A14" s="16" t="s">
        <v>39</v>
      </c>
      <c r="B14" s="15"/>
      <c r="D14" s="20">
        <v>70331540</v>
      </c>
      <c r="E14" s="20"/>
      <c r="F14" s="103">
        <v>83383229</v>
      </c>
    </row>
    <row r="15" spans="1:6" ht="24" customHeight="1">
      <c r="A15" s="16" t="s">
        <v>131</v>
      </c>
      <c r="B15" s="15">
        <v>18</v>
      </c>
      <c r="D15" s="20">
        <v>0</v>
      </c>
      <c r="E15" s="20"/>
      <c r="F15" s="103">
        <v>3841812</v>
      </c>
    </row>
    <row r="16" spans="1:6" ht="24" customHeight="1">
      <c r="A16" s="3" t="s">
        <v>40</v>
      </c>
      <c r="B16" s="15"/>
      <c r="D16" s="22">
        <f>SUM(D12:D15)</f>
        <v>887052913</v>
      </c>
      <c r="E16" s="20"/>
      <c r="F16" s="22">
        <f>SUM(F12:F15)</f>
        <v>863603165</v>
      </c>
    </row>
    <row r="17" spans="1:6" ht="24" customHeight="1">
      <c r="A17" s="3" t="s">
        <v>101</v>
      </c>
      <c r="B17" s="15"/>
      <c r="D17" s="21">
        <f>D10-D16</f>
        <v>22748836</v>
      </c>
      <c r="E17" s="20"/>
      <c r="F17" s="21">
        <f>F10-F16</f>
        <v>72995770</v>
      </c>
    </row>
    <row r="18" spans="1:6" ht="24" customHeight="1">
      <c r="A18" s="11" t="s">
        <v>102</v>
      </c>
      <c r="B18" s="15">
        <v>13</v>
      </c>
      <c r="D18" s="23">
        <v>-160040</v>
      </c>
      <c r="E18" s="20"/>
      <c r="F18" s="105">
        <v>-118394</v>
      </c>
    </row>
    <row r="19" spans="1:6" ht="24" customHeight="1">
      <c r="A19" s="18" t="s">
        <v>134</v>
      </c>
      <c r="B19" s="15"/>
      <c r="D19" s="30">
        <f>SUM(D17:D18)</f>
        <v>22588796</v>
      </c>
      <c r="E19" s="20"/>
      <c r="F19" s="30">
        <f>SUM(F17:F18)</f>
        <v>72877376</v>
      </c>
    </row>
    <row r="20" spans="1:6" ht="24" customHeight="1">
      <c r="A20" s="16" t="s">
        <v>91</v>
      </c>
      <c r="B20" s="15">
        <v>20</v>
      </c>
      <c r="D20" s="23">
        <v>-4374689</v>
      </c>
      <c r="E20" s="21"/>
      <c r="F20" s="105">
        <v>-14964233</v>
      </c>
    </row>
    <row r="21" spans="1:6" ht="24" customHeight="1">
      <c r="A21" s="3" t="s">
        <v>110</v>
      </c>
      <c r="D21" s="22">
        <f>SUM(D19:D20)</f>
        <v>18214107</v>
      </c>
      <c r="E21" s="21"/>
      <c r="F21" s="22">
        <f>SUM(F19:F20)</f>
        <v>57913143</v>
      </c>
    </row>
    <row r="22" spans="1:6" ht="24" customHeight="1">
      <c r="A22" s="106" t="s">
        <v>111</v>
      </c>
      <c r="D22" s="11"/>
      <c r="E22" s="11"/>
      <c r="F22" s="11"/>
    </row>
    <row r="23" spans="1:6" ht="24" customHeight="1">
      <c r="A23" s="107" t="s">
        <v>112</v>
      </c>
      <c r="D23" s="11"/>
      <c r="E23" s="11"/>
      <c r="F23" s="11"/>
    </row>
    <row r="24" spans="1:6" ht="24" customHeight="1">
      <c r="A24" s="108" t="s">
        <v>125</v>
      </c>
      <c r="D24" s="11"/>
      <c r="E24" s="11"/>
      <c r="F24" s="11"/>
    </row>
    <row r="25" spans="1:6" ht="24" customHeight="1">
      <c r="A25" s="108" t="s">
        <v>124</v>
      </c>
      <c r="D25" s="105">
        <v>4700526</v>
      </c>
      <c r="E25" s="21"/>
      <c r="F25" s="105">
        <v>-994582</v>
      </c>
    </row>
    <row r="26" spans="1:6" ht="24" customHeight="1">
      <c r="A26" s="106" t="s">
        <v>113</v>
      </c>
      <c r="D26" s="109">
        <f>D25</f>
        <v>4700526</v>
      </c>
      <c r="E26" s="21"/>
      <c r="F26" s="109">
        <f>F25</f>
        <v>-994582</v>
      </c>
    </row>
    <row r="27" spans="1:6" ht="24" customHeight="1" thickBot="1">
      <c r="A27" s="106" t="s">
        <v>114</v>
      </c>
      <c r="D27" s="110">
        <f>SUM(D26,D21)</f>
        <v>22914633</v>
      </c>
      <c r="E27" s="21"/>
      <c r="F27" s="110">
        <f>SUM(F26,F21)</f>
        <v>56918561</v>
      </c>
    </row>
    <row r="28" spans="1:6" ht="24" customHeight="1" thickTop="1">
      <c r="D28" s="21"/>
      <c r="E28" s="21"/>
      <c r="F28" s="21"/>
    </row>
    <row r="29" spans="1:6" ht="24" customHeight="1">
      <c r="A29" s="3" t="s">
        <v>63</v>
      </c>
      <c r="B29" s="15">
        <v>21</v>
      </c>
    </row>
    <row r="30" spans="1:6" ht="24" customHeight="1" thickBot="1">
      <c r="A30" s="11" t="s">
        <v>92</v>
      </c>
      <c r="D30" s="34">
        <f>D21/121500000</f>
        <v>0.14991034567901235</v>
      </c>
      <c r="E30" s="35"/>
      <c r="F30" s="34">
        <f>F21/121500000</f>
        <v>0.4766513827160494</v>
      </c>
    </row>
    <row r="31" spans="1:6" ht="24" customHeight="1" thickTop="1">
      <c r="D31" s="32"/>
      <c r="E31" s="32"/>
      <c r="F31" s="32"/>
    </row>
    <row r="32" spans="1:6" ht="24" customHeight="1">
      <c r="A32" s="108" t="s">
        <v>12</v>
      </c>
      <c r="B32" s="26"/>
      <c r="D32" s="24"/>
      <c r="E32" s="25"/>
      <c r="F32" s="24"/>
    </row>
    <row r="33" spans="2:6" ht="24" customHeight="1">
      <c r="B33" s="26"/>
      <c r="D33" s="24"/>
      <c r="E33" s="25"/>
      <c r="F33" s="24"/>
    </row>
  </sheetData>
  <printOptions horizontalCentered="1"/>
  <pageMargins left="0.82" right="0.31496062992126" top="0.78740157480314998" bottom="0.19" header="0.31496062992126" footer="0.31496062992126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3"/>
  <sheetViews>
    <sheetView showGridLines="0" view="pageBreakPreview" zoomScaleNormal="69" zoomScaleSheetLayoutView="100" workbookViewId="0">
      <selection activeCell="E20" sqref="E20"/>
    </sheetView>
  </sheetViews>
  <sheetFormatPr defaultColWidth="9.26953125" defaultRowHeight="24" customHeight="1"/>
  <cols>
    <col min="1" max="1" width="27.26953125" style="40" customWidth="1"/>
    <col min="2" max="2" width="8" style="41" customWidth="1"/>
    <col min="3" max="3" width="15.7265625" style="41" customWidth="1"/>
    <col min="4" max="4" width="1.54296875" style="41" customWidth="1"/>
    <col min="5" max="5" width="15.7265625" style="41" customWidth="1"/>
    <col min="6" max="6" width="1.54296875" style="41" customWidth="1"/>
    <col min="7" max="7" width="15.7265625" style="41" customWidth="1"/>
    <col min="8" max="8" width="1.54296875" style="42" customWidth="1"/>
    <col min="9" max="9" width="15.7265625" style="41" customWidth="1"/>
    <col min="10" max="10" width="1.54296875" style="41" customWidth="1"/>
    <col min="11" max="11" width="15.7265625" style="41" customWidth="1"/>
    <col min="12" max="12" width="1.54296875" style="1" customWidth="1"/>
    <col min="13" max="13" width="13.54296875" style="1" customWidth="1"/>
    <col min="14" max="16384" width="9.26953125" style="1"/>
  </cols>
  <sheetData>
    <row r="1" spans="1:11" ht="24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4" customHeight="1">
      <c r="A2" s="122" t="s">
        <v>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4" customHeight="1">
      <c r="A3" s="122" t="s">
        <v>109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24" customHeight="1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s="2" customFormat="1" ht="24" customHeight="1">
      <c r="A5" s="43"/>
      <c r="B5" s="44"/>
      <c r="C5" s="44" t="s">
        <v>93</v>
      </c>
      <c r="D5" s="44"/>
      <c r="E5" s="44"/>
      <c r="F5" s="44"/>
      <c r="G5" s="124" t="s">
        <v>27</v>
      </c>
      <c r="H5" s="124"/>
      <c r="I5" s="124"/>
      <c r="J5" s="44"/>
      <c r="K5" s="44"/>
    </row>
    <row r="6" spans="1:11" s="2" customFormat="1" ht="24" customHeight="1">
      <c r="A6" s="43"/>
      <c r="B6" s="44"/>
      <c r="C6" s="44" t="s">
        <v>60</v>
      </c>
      <c r="D6" s="44"/>
      <c r="E6" s="44" t="s">
        <v>53</v>
      </c>
      <c r="F6" s="44"/>
      <c r="G6" s="45" t="s">
        <v>54</v>
      </c>
      <c r="H6" s="45"/>
      <c r="I6" s="44"/>
      <c r="J6" s="44"/>
      <c r="K6" s="44"/>
    </row>
    <row r="7" spans="1:11" s="2" customFormat="1" ht="24" customHeight="1">
      <c r="A7" s="43"/>
      <c r="B7" s="44"/>
      <c r="C7" s="46" t="s">
        <v>61</v>
      </c>
      <c r="D7" s="44"/>
      <c r="E7" s="46" t="s">
        <v>62</v>
      </c>
      <c r="F7" s="44"/>
      <c r="G7" s="46" t="s">
        <v>55</v>
      </c>
      <c r="H7" s="45"/>
      <c r="I7" s="46" t="s">
        <v>56</v>
      </c>
      <c r="J7" s="44"/>
      <c r="K7" s="46" t="s">
        <v>57</v>
      </c>
    </row>
    <row r="8" spans="1:11" s="2" customFormat="1" ht="24" customHeight="1">
      <c r="A8" s="43"/>
      <c r="B8" s="44"/>
      <c r="C8" s="45"/>
      <c r="D8" s="44"/>
      <c r="E8" s="45"/>
      <c r="F8" s="44"/>
      <c r="G8" s="45"/>
      <c r="H8" s="45"/>
      <c r="I8" s="45"/>
      <c r="J8" s="44"/>
      <c r="K8" s="45"/>
    </row>
    <row r="9" spans="1:11" ht="24" customHeight="1">
      <c r="A9" s="47" t="s">
        <v>86</v>
      </c>
      <c r="C9" s="48">
        <v>121500000</v>
      </c>
      <c r="D9" s="48"/>
      <c r="E9" s="48">
        <v>233350000</v>
      </c>
      <c r="F9" s="48"/>
      <c r="G9" s="48">
        <v>12150000</v>
      </c>
      <c r="H9" s="49"/>
      <c r="I9" s="48">
        <v>141707438</v>
      </c>
      <c r="J9" s="48"/>
      <c r="K9" s="48">
        <f>SUM(C9:I9)</f>
        <v>508707438</v>
      </c>
    </row>
    <row r="10" spans="1:11" ht="24" customHeight="1">
      <c r="A10" s="111" t="s">
        <v>110</v>
      </c>
      <c r="C10" s="113">
        <v>0</v>
      </c>
      <c r="D10" s="114"/>
      <c r="E10" s="113">
        <v>0</v>
      </c>
      <c r="F10" s="114"/>
      <c r="G10" s="113">
        <v>0</v>
      </c>
      <c r="H10" s="114"/>
      <c r="I10" s="113">
        <f>PL!F21</f>
        <v>57913143</v>
      </c>
      <c r="J10" s="114"/>
      <c r="K10" s="113">
        <f>SUM(C10:J10)</f>
        <v>57913143</v>
      </c>
    </row>
    <row r="11" spans="1:11" ht="24" customHeight="1">
      <c r="A11" s="111" t="s">
        <v>113</v>
      </c>
      <c r="C11" s="115">
        <v>0</v>
      </c>
      <c r="D11" s="114"/>
      <c r="E11" s="115">
        <v>0</v>
      </c>
      <c r="F11" s="114"/>
      <c r="G11" s="115">
        <v>0</v>
      </c>
      <c r="H11" s="114"/>
      <c r="I11" s="115">
        <f>PL!F26</f>
        <v>-994582</v>
      </c>
      <c r="J11" s="114"/>
      <c r="K11" s="115">
        <f>SUM(C11:I11)</f>
        <v>-994582</v>
      </c>
    </row>
    <row r="12" spans="1:11" ht="24" customHeight="1">
      <c r="A12" s="112" t="s">
        <v>114</v>
      </c>
      <c r="C12" s="116">
        <f>SUM(C10:C11)</f>
        <v>0</v>
      </c>
      <c r="D12" s="114"/>
      <c r="E12" s="116">
        <f>SUM(E10:E11)</f>
        <v>0</v>
      </c>
      <c r="F12" s="114"/>
      <c r="G12" s="116">
        <f>SUM(G10:G11)</f>
        <v>0</v>
      </c>
      <c r="H12" s="114"/>
      <c r="I12" s="116">
        <f>SUM(I10:I11)</f>
        <v>56918561</v>
      </c>
      <c r="J12" s="114"/>
      <c r="K12" s="116">
        <f>SUM(K10:K11)</f>
        <v>56918561</v>
      </c>
    </row>
    <row r="13" spans="1:11" ht="24" customHeight="1">
      <c r="A13" s="112" t="s">
        <v>128</v>
      </c>
      <c r="C13" s="114">
        <v>0</v>
      </c>
      <c r="D13" s="114"/>
      <c r="E13" s="114">
        <v>0</v>
      </c>
      <c r="F13" s="114"/>
      <c r="G13" s="114">
        <v>0</v>
      </c>
      <c r="H13" s="114"/>
      <c r="I13" s="114">
        <v>-54675000</v>
      </c>
      <c r="J13" s="114"/>
      <c r="K13" s="114">
        <f>SUM(C13:I13)</f>
        <v>-54675000</v>
      </c>
    </row>
    <row r="14" spans="1:11" ht="24" customHeight="1" thickBot="1">
      <c r="A14" s="117" t="s">
        <v>115</v>
      </c>
      <c r="C14" s="51">
        <f>SUM(C9,C12:C13)</f>
        <v>121500000</v>
      </c>
      <c r="D14" s="49"/>
      <c r="E14" s="51">
        <f>SUM(E9,E12:E13)</f>
        <v>233350000</v>
      </c>
      <c r="F14" s="49"/>
      <c r="G14" s="51">
        <f>SUM(G9,G12:G13)</f>
        <v>12150000</v>
      </c>
      <c r="H14" s="49"/>
      <c r="I14" s="51">
        <f>SUM(I9,I12:I13)</f>
        <v>143950999</v>
      </c>
      <c r="J14" s="49"/>
      <c r="K14" s="51">
        <f>SUM(K9,K12:K13)</f>
        <v>510950999</v>
      </c>
    </row>
    <row r="15" spans="1:11" ht="24" customHeight="1" thickTop="1">
      <c r="A15" s="50"/>
      <c r="C15" s="52"/>
      <c r="D15" s="52"/>
      <c r="E15" s="52"/>
      <c r="F15" s="52"/>
      <c r="G15" s="52"/>
      <c r="H15" s="53"/>
      <c r="I15" s="52"/>
      <c r="J15" s="52"/>
      <c r="K15" s="52"/>
    </row>
    <row r="16" spans="1:11" ht="24" customHeight="1">
      <c r="A16" s="47" t="s">
        <v>100</v>
      </c>
      <c r="C16" s="48">
        <v>121500000</v>
      </c>
      <c r="D16" s="48"/>
      <c r="E16" s="48">
        <v>233350000</v>
      </c>
      <c r="F16" s="48"/>
      <c r="G16" s="48">
        <v>12150000</v>
      </c>
      <c r="H16" s="49"/>
      <c r="I16" s="48">
        <v>143950999</v>
      </c>
      <c r="J16" s="48"/>
      <c r="K16" s="48">
        <f>SUM(C16:I16)</f>
        <v>510950999</v>
      </c>
    </row>
    <row r="17" spans="1:12" ht="24" customHeight="1">
      <c r="A17" s="111" t="s">
        <v>110</v>
      </c>
      <c r="C17" s="113">
        <v>0</v>
      </c>
      <c r="D17" s="114"/>
      <c r="E17" s="113">
        <v>0</v>
      </c>
      <c r="F17" s="114"/>
      <c r="G17" s="113">
        <v>0</v>
      </c>
      <c r="H17" s="114"/>
      <c r="I17" s="113">
        <f>PL!D21</f>
        <v>18214107</v>
      </c>
      <c r="J17" s="114"/>
      <c r="K17" s="113">
        <f>SUM(C17:J17)</f>
        <v>18214107</v>
      </c>
    </row>
    <row r="18" spans="1:12" ht="24" customHeight="1">
      <c r="A18" s="111" t="s">
        <v>113</v>
      </c>
      <c r="C18" s="115">
        <v>0</v>
      </c>
      <c r="D18" s="114"/>
      <c r="E18" s="115">
        <v>0</v>
      </c>
      <c r="F18" s="114"/>
      <c r="G18" s="115">
        <v>0</v>
      </c>
      <c r="H18" s="114"/>
      <c r="I18" s="115">
        <f>PL!D26</f>
        <v>4700526</v>
      </c>
      <c r="J18" s="114"/>
      <c r="K18" s="115">
        <f>SUM(C18:I18)</f>
        <v>4700526</v>
      </c>
    </row>
    <row r="19" spans="1:12" ht="24" customHeight="1">
      <c r="A19" s="112" t="s">
        <v>114</v>
      </c>
      <c r="C19" s="116">
        <f>SUM(C17:C18)</f>
        <v>0</v>
      </c>
      <c r="D19" s="114"/>
      <c r="E19" s="116">
        <f>SUM(E17:E18)</f>
        <v>0</v>
      </c>
      <c r="F19" s="114"/>
      <c r="G19" s="116">
        <f>SUM(G17:G18)</f>
        <v>0</v>
      </c>
      <c r="H19" s="114"/>
      <c r="I19" s="116">
        <f>SUM(I17:I18)</f>
        <v>22914633</v>
      </c>
      <c r="J19" s="114"/>
      <c r="K19" s="116">
        <f>SUM(K17:K18)</f>
        <v>22914633</v>
      </c>
    </row>
    <row r="20" spans="1:12" ht="24" customHeight="1">
      <c r="A20" s="112" t="s">
        <v>128</v>
      </c>
      <c r="C20" s="114">
        <v>0</v>
      </c>
      <c r="D20" s="114"/>
      <c r="E20" s="114">
        <v>0</v>
      </c>
      <c r="F20" s="114"/>
      <c r="G20" s="114">
        <v>0</v>
      </c>
      <c r="H20" s="114"/>
      <c r="I20" s="114">
        <v>-54675000</v>
      </c>
      <c r="J20" s="114"/>
      <c r="K20" s="114">
        <f>SUM(C20:I20)</f>
        <v>-54675000</v>
      </c>
    </row>
    <row r="21" spans="1:12" ht="24" customHeight="1" thickBot="1">
      <c r="A21" s="117" t="s">
        <v>116</v>
      </c>
      <c r="C21" s="51">
        <f>SUM(C16,C19:C20)</f>
        <v>121500000</v>
      </c>
      <c r="D21" s="49"/>
      <c r="E21" s="51">
        <f>SUM(E16,E19:E20)</f>
        <v>233350000</v>
      </c>
      <c r="F21" s="49"/>
      <c r="G21" s="51">
        <f>SUM(G16,G19:G20)</f>
        <v>12150000</v>
      </c>
      <c r="H21" s="49"/>
      <c r="I21" s="51">
        <f>SUM(I16,I19:I20)</f>
        <v>112190632</v>
      </c>
      <c r="J21" s="49"/>
      <c r="K21" s="51">
        <f>SUM(K16,K19:K20)</f>
        <v>479190632</v>
      </c>
    </row>
    <row r="22" spans="1:12" ht="24" customHeight="1" thickTop="1">
      <c r="A22" s="50"/>
      <c r="C22" s="52"/>
      <c r="D22" s="52"/>
      <c r="E22" s="52"/>
      <c r="F22" s="52"/>
      <c r="G22" s="52"/>
      <c r="H22" s="52"/>
      <c r="I22" s="52"/>
      <c r="J22" s="54"/>
      <c r="K22" s="119">
        <f>SUM(K21-BS!E58)</f>
        <v>0</v>
      </c>
      <c r="L22" s="37"/>
    </row>
    <row r="23" spans="1:12" ht="24" customHeight="1">
      <c r="A23" s="40" t="s">
        <v>12</v>
      </c>
    </row>
  </sheetData>
  <mergeCells count="2">
    <mergeCell ref="A4:K4"/>
    <mergeCell ref="G5:I5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showGridLines="0" view="pageBreakPreview" topLeftCell="A41" zoomScaleNormal="100" zoomScaleSheetLayoutView="100" workbookViewId="0">
      <selection activeCell="D48" sqref="D48"/>
    </sheetView>
  </sheetViews>
  <sheetFormatPr defaultColWidth="10.54296875" defaultRowHeight="24" customHeight="1"/>
  <cols>
    <col min="1" max="1" width="60.453125" style="11" customWidth="1"/>
    <col min="2" max="2" width="6.81640625" style="11" customWidth="1"/>
    <col min="3" max="3" width="1.54296875" style="10" customWidth="1"/>
    <col min="4" max="4" width="15.7265625" style="10" customWidth="1"/>
    <col min="5" max="5" width="1.453125" style="10" customWidth="1"/>
    <col min="6" max="6" width="15.7265625" style="10" customWidth="1"/>
    <col min="7" max="7" width="17.7265625" style="10" customWidth="1"/>
    <col min="8" max="8" width="14.26953125" style="10" customWidth="1"/>
    <col min="9" max="9" width="11.7265625" style="10" bestFit="1" customWidth="1"/>
    <col min="10" max="16384" width="10.54296875" style="10"/>
  </cols>
  <sheetData>
    <row r="1" spans="1:6" s="7" customFormat="1" ht="24" customHeight="1">
      <c r="A1" s="4" t="s">
        <v>0</v>
      </c>
      <c r="B1" s="5"/>
      <c r="C1" s="6"/>
      <c r="D1" s="6"/>
      <c r="E1" s="6"/>
      <c r="F1" s="6"/>
    </row>
    <row r="2" spans="1:6" s="7" customFormat="1" ht="24" customHeight="1">
      <c r="A2" s="18" t="s">
        <v>41</v>
      </c>
      <c r="B2" s="5"/>
      <c r="C2" s="6"/>
      <c r="D2" s="6"/>
      <c r="E2" s="6"/>
      <c r="F2" s="6"/>
    </row>
    <row r="3" spans="1:6" s="7" customFormat="1" ht="24" customHeight="1">
      <c r="A3" s="102" t="s">
        <v>109</v>
      </c>
      <c r="B3" s="5"/>
      <c r="C3" s="6"/>
      <c r="D3" s="6"/>
      <c r="E3" s="6"/>
      <c r="F3" s="6"/>
    </row>
    <row r="4" spans="1:6" s="7" customFormat="1" ht="24" customHeight="1">
      <c r="B4" s="5"/>
      <c r="C4" s="6"/>
      <c r="D4" s="8"/>
      <c r="E4" s="6"/>
      <c r="F4" s="9" t="s">
        <v>2</v>
      </c>
    </row>
    <row r="5" spans="1:6" ht="24" customHeight="1">
      <c r="B5" s="12"/>
      <c r="C5" s="13"/>
      <c r="D5" s="28">
        <v>2564</v>
      </c>
      <c r="E5" s="29"/>
      <c r="F5" s="28">
        <v>2563</v>
      </c>
    </row>
    <row r="6" spans="1:6" ht="24" customHeight="1">
      <c r="A6" s="3" t="s">
        <v>58</v>
      </c>
      <c r="B6" s="33"/>
      <c r="D6" s="19"/>
      <c r="E6" s="19"/>
      <c r="F6" s="19"/>
    </row>
    <row r="7" spans="1:6" ht="24" customHeight="1">
      <c r="A7" s="11" t="s">
        <v>94</v>
      </c>
      <c r="B7" s="33"/>
      <c r="D7" s="21">
        <f>SUM(PL!D19)</f>
        <v>22588796</v>
      </c>
      <c r="E7" s="21"/>
      <c r="F7" s="21">
        <f>PL!F19</f>
        <v>72877376</v>
      </c>
    </row>
    <row r="8" spans="1:6" ht="24" customHeight="1">
      <c r="A8" s="11" t="s">
        <v>95</v>
      </c>
      <c r="B8" s="33"/>
      <c r="D8" s="20"/>
      <c r="E8" s="20"/>
      <c r="F8" s="20"/>
    </row>
    <row r="9" spans="1:6" ht="24" customHeight="1">
      <c r="A9" s="11" t="s">
        <v>42</v>
      </c>
      <c r="B9" s="33"/>
      <c r="D9" s="20"/>
      <c r="E9" s="20"/>
      <c r="F9" s="20"/>
    </row>
    <row r="10" spans="1:6" ht="24" customHeight="1">
      <c r="A10" s="16" t="s">
        <v>43</v>
      </c>
      <c r="B10" s="33"/>
      <c r="D10" s="21">
        <v>22188934</v>
      </c>
      <c r="E10" s="20"/>
      <c r="F10" s="103">
        <v>22744593</v>
      </c>
    </row>
    <row r="11" spans="1:6" ht="24" customHeight="1">
      <c r="A11" s="38" t="s">
        <v>118</v>
      </c>
      <c r="B11" s="33"/>
      <c r="D11" s="20">
        <v>-3460578</v>
      </c>
      <c r="E11" s="20"/>
      <c r="F11" s="20">
        <v>435281</v>
      </c>
    </row>
    <row r="12" spans="1:6" ht="24" customHeight="1">
      <c r="A12" s="38" t="s">
        <v>126</v>
      </c>
      <c r="B12" s="33"/>
      <c r="D12" s="20">
        <v>-2381804</v>
      </c>
      <c r="E12" s="20"/>
      <c r="F12" s="20">
        <v>0</v>
      </c>
    </row>
    <row r="13" spans="1:6" ht="24" customHeight="1">
      <c r="A13" s="16" t="s">
        <v>119</v>
      </c>
      <c r="B13" s="33"/>
      <c r="D13" s="20">
        <v>-1239030</v>
      </c>
      <c r="E13" s="20"/>
      <c r="F13" s="20">
        <v>-779089</v>
      </c>
    </row>
    <row r="14" spans="1:6" ht="24" customHeight="1">
      <c r="A14" s="16" t="s">
        <v>97</v>
      </c>
      <c r="B14" s="33"/>
      <c r="D14" s="20">
        <v>-709809</v>
      </c>
      <c r="E14" s="20"/>
      <c r="F14" s="20">
        <v>-124317</v>
      </c>
    </row>
    <row r="15" spans="1:6" ht="24" customHeight="1">
      <c r="A15" s="11" t="s">
        <v>44</v>
      </c>
      <c r="B15" s="33"/>
      <c r="D15" s="20">
        <v>4804128</v>
      </c>
      <c r="E15" s="20"/>
      <c r="F15" s="20">
        <v>5521943</v>
      </c>
    </row>
    <row r="16" spans="1:6" ht="24" customHeight="1">
      <c r="A16" s="11" t="s">
        <v>117</v>
      </c>
      <c r="B16" s="33"/>
      <c r="D16" s="20">
        <v>-380302</v>
      </c>
      <c r="E16" s="20"/>
      <c r="F16" s="20">
        <v>3154309</v>
      </c>
    </row>
    <row r="17" spans="1:7" ht="24" customHeight="1">
      <c r="A17" s="11" t="s">
        <v>45</v>
      </c>
      <c r="B17" s="33"/>
      <c r="D17" s="20">
        <v>-253354</v>
      </c>
      <c r="E17" s="20"/>
      <c r="F17" s="20">
        <v>-331842</v>
      </c>
    </row>
    <row r="18" spans="1:7" ht="24" customHeight="1">
      <c r="A18" s="39" t="s">
        <v>107</v>
      </c>
      <c r="B18" s="33"/>
      <c r="D18" s="23">
        <v>160040</v>
      </c>
      <c r="E18" s="20"/>
      <c r="F18" s="23">
        <v>118394</v>
      </c>
    </row>
    <row r="19" spans="1:7" ht="24" customHeight="1">
      <c r="A19" s="11" t="s">
        <v>106</v>
      </c>
      <c r="B19" s="33"/>
      <c r="D19" s="20">
        <f>SUM(D7:D18)</f>
        <v>41317021</v>
      </c>
      <c r="E19" s="20"/>
      <c r="F19" s="20">
        <f>SUM(F7:F18)</f>
        <v>103616648</v>
      </c>
    </row>
    <row r="20" spans="1:7" ht="24" customHeight="1">
      <c r="A20" s="11" t="s">
        <v>78</v>
      </c>
      <c r="B20" s="33"/>
      <c r="D20" s="20"/>
      <c r="E20" s="20"/>
      <c r="F20" s="20"/>
    </row>
    <row r="21" spans="1:7" ht="24" customHeight="1">
      <c r="A21" s="11" t="s">
        <v>67</v>
      </c>
      <c r="B21" s="33"/>
      <c r="D21" s="20">
        <v>65100771</v>
      </c>
      <c r="E21" s="20"/>
      <c r="F21" s="103">
        <v>-76301904</v>
      </c>
      <c r="G21" s="85"/>
    </row>
    <row r="22" spans="1:7" ht="24" customHeight="1">
      <c r="A22" s="11" t="s">
        <v>46</v>
      </c>
      <c r="B22" s="33"/>
      <c r="D22" s="20">
        <v>18030768</v>
      </c>
      <c r="E22" s="20"/>
      <c r="F22" s="103">
        <v>-25309703.000000015</v>
      </c>
    </row>
    <row r="23" spans="1:7" ht="24" customHeight="1">
      <c r="A23" s="16" t="s">
        <v>47</v>
      </c>
      <c r="B23" s="33"/>
      <c r="D23" s="20">
        <v>3274676</v>
      </c>
      <c r="E23" s="20"/>
      <c r="F23" s="103">
        <v>-3897429</v>
      </c>
    </row>
    <row r="24" spans="1:7" ht="24" customHeight="1">
      <c r="A24" s="11" t="s">
        <v>48</v>
      </c>
      <c r="B24" s="33"/>
      <c r="D24" s="20"/>
      <c r="E24" s="20"/>
      <c r="F24" s="20"/>
    </row>
    <row r="25" spans="1:7" ht="24" customHeight="1">
      <c r="A25" s="16" t="s">
        <v>68</v>
      </c>
      <c r="B25" s="33"/>
      <c r="D25" s="20">
        <v>-108023667</v>
      </c>
      <c r="E25" s="20"/>
      <c r="F25" s="20">
        <v>89207071</v>
      </c>
    </row>
    <row r="26" spans="1:7" ht="24" customHeight="1">
      <c r="A26" s="16" t="s">
        <v>49</v>
      </c>
      <c r="B26" s="33"/>
      <c r="D26" s="21">
        <v>-3846705</v>
      </c>
      <c r="E26" s="21"/>
      <c r="F26" s="21">
        <f>5998921+237320</f>
        <v>6236241</v>
      </c>
    </row>
    <row r="27" spans="1:7" ht="24" customHeight="1">
      <c r="A27" s="16" t="s">
        <v>84</v>
      </c>
      <c r="B27" s="33"/>
      <c r="D27" s="23">
        <v>-4366050</v>
      </c>
      <c r="E27" s="20"/>
      <c r="F27" s="105">
        <v>-2487113</v>
      </c>
    </row>
    <row r="28" spans="1:7" ht="24" customHeight="1">
      <c r="A28" s="16" t="s">
        <v>98</v>
      </c>
      <c r="B28" s="33"/>
      <c r="D28" s="20">
        <f>SUM(D19:D27)</f>
        <v>11486814</v>
      </c>
      <c r="E28" s="20"/>
      <c r="F28" s="20">
        <f>SUM(F19:F27)</f>
        <v>91063810.999999985</v>
      </c>
    </row>
    <row r="29" spans="1:7" ht="24" customHeight="1">
      <c r="A29" s="38" t="s">
        <v>103</v>
      </c>
      <c r="B29" s="33"/>
      <c r="D29" s="20">
        <v>-160040</v>
      </c>
      <c r="E29" s="20"/>
      <c r="F29" s="103">
        <v>-118394</v>
      </c>
    </row>
    <row r="30" spans="1:7" ht="24" customHeight="1">
      <c r="A30" s="16" t="s">
        <v>69</v>
      </c>
      <c r="B30" s="33"/>
      <c r="D30" s="23">
        <v>-13058514</v>
      </c>
      <c r="E30" s="20"/>
      <c r="F30" s="105">
        <v>-8769575</v>
      </c>
    </row>
    <row r="31" spans="1:7" ht="24" customHeight="1">
      <c r="A31" s="18" t="s">
        <v>129</v>
      </c>
      <c r="B31" s="33"/>
      <c r="D31" s="23">
        <f>SUM(D28:D30)</f>
        <v>-1731740</v>
      </c>
      <c r="E31" s="20"/>
      <c r="F31" s="23">
        <f>SUM(F28:F30)</f>
        <v>82175841.999999985</v>
      </c>
    </row>
    <row r="32" spans="1:7" ht="24" customHeight="1">
      <c r="B32" s="33"/>
      <c r="D32" s="24"/>
      <c r="E32" s="25"/>
      <c r="F32" s="24"/>
    </row>
    <row r="33" spans="1:6" ht="24" customHeight="1">
      <c r="A33" s="17" t="s">
        <v>12</v>
      </c>
      <c r="B33" s="33"/>
    </row>
    <row r="34" spans="1:6" s="7" customFormat="1" ht="24" customHeight="1">
      <c r="A34" s="4" t="s">
        <v>0</v>
      </c>
      <c r="B34" s="5"/>
      <c r="C34" s="6"/>
      <c r="D34" s="6"/>
      <c r="E34" s="6"/>
      <c r="F34" s="6"/>
    </row>
    <row r="35" spans="1:6" s="7" customFormat="1" ht="24" customHeight="1">
      <c r="A35" s="18" t="s">
        <v>50</v>
      </c>
      <c r="B35" s="5"/>
      <c r="C35" s="6"/>
      <c r="D35" s="6"/>
      <c r="E35" s="6"/>
      <c r="F35" s="6"/>
    </row>
    <row r="36" spans="1:6" s="7" customFormat="1" ht="24" customHeight="1">
      <c r="A36" s="102" t="s">
        <v>109</v>
      </c>
      <c r="B36" s="5"/>
      <c r="C36" s="6"/>
      <c r="D36" s="6"/>
      <c r="E36" s="6"/>
      <c r="F36" s="6"/>
    </row>
    <row r="37" spans="1:6" s="7" customFormat="1" ht="24" customHeight="1">
      <c r="B37" s="5"/>
      <c r="C37" s="6"/>
      <c r="D37" s="8"/>
      <c r="E37" s="6"/>
      <c r="F37" s="9" t="s">
        <v>2</v>
      </c>
    </row>
    <row r="38" spans="1:6" ht="24" customHeight="1">
      <c r="B38" s="12"/>
      <c r="C38" s="13"/>
      <c r="D38" s="28">
        <v>2564</v>
      </c>
      <c r="E38" s="29"/>
      <c r="F38" s="28">
        <v>2563</v>
      </c>
    </row>
    <row r="39" spans="1:6" ht="24" customHeight="1">
      <c r="A39" s="3" t="s">
        <v>59</v>
      </c>
      <c r="B39" s="33"/>
      <c r="D39" s="24"/>
      <c r="E39" s="25"/>
      <c r="F39" s="24"/>
    </row>
    <row r="40" spans="1:6" ht="24" customHeight="1">
      <c r="A40" s="27" t="s">
        <v>104</v>
      </c>
      <c r="B40" s="33"/>
      <c r="D40" s="21">
        <v>-140562</v>
      </c>
      <c r="E40" s="21"/>
      <c r="F40" s="21">
        <v>-36695578</v>
      </c>
    </row>
    <row r="41" spans="1:6" ht="24" customHeight="1">
      <c r="A41" s="27" t="s">
        <v>105</v>
      </c>
      <c r="B41" s="33"/>
      <c r="D41" s="21">
        <v>-10143980</v>
      </c>
      <c r="E41" s="21"/>
      <c r="F41" s="21">
        <v>-10786986.999999987</v>
      </c>
    </row>
    <row r="42" spans="1:6" ht="24" customHeight="1">
      <c r="A42" s="27" t="s">
        <v>77</v>
      </c>
      <c r="B42" s="33"/>
      <c r="D42" s="21">
        <v>719397</v>
      </c>
      <c r="E42" s="21"/>
      <c r="F42" s="21">
        <v>386995</v>
      </c>
    </row>
    <row r="43" spans="1:6" ht="24" customHeight="1">
      <c r="A43" s="27" t="s">
        <v>85</v>
      </c>
      <c r="B43" s="33"/>
      <c r="D43" s="21">
        <v>254253</v>
      </c>
      <c r="E43" s="21"/>
      <c r="F43" s="21">
        <v>293020</v>
      </c>
    </row>
    <row r="44" spans="1:6" ht="24" customHeight="1">
      <c r="A44" s="3" t="s">
        <v>83</v>
      </c>
      <c r="B44" s="33"/>
      <c r="D44" s="22">
        <f>SUM(D40:D43)</f>
        <v>-9310892</v>
      </c>
      <c r="E44" s="20"/>
      <c r="F44" s="22">
        <f>SUM(F40:F43)</f>
        <v>-46802549.999999985</v>
      </c>
    </row>
    <row r="45" spans="1:6" ht="24" customHeight="1">
      <c r="A45" s="3" t="s">
        <v>79</v>
      </c>
      <c r="B45" s="33"/>
      <c r="D45" s="20"/>
      <c r="E45" s="20"/>
      <c r="F45" s="20"/>
    </row>
    <row r="46" spans="1:6" ht="24" customHeight="1">
      <c r="A46" s="11" t="s">
        <v>96</v>
      </c>
      <c r="B46" s="33"/>
      <c r="D46" s="20">
        <v>-1676860</v>
      </c>
      <c r="E46" s="20"/>
      <c r="F46" s="20">
        <v>-1441606</v>
      </c>
    </row>
    <row r="47" spans="1:6" ht="24" customHeight="1">
      <c r="A47" s="11" t="s">
        <v>74</v>
      </c>
      <c r="B47" s="33"/>
      <c r="D47" s="20">
        <v>-54675000</v>
      </c>
      <c r="E47" s="20"/>
      <c r="F47" s="20">
        <v>-54675000</v>
      </c>
    </row>
    <row r="48" spans="1:6" ht="24" customHeight="1">
      <c r="A48" s="3" t="s">
        <v>51</v>
      </c>
      <c r="B48" s="33"/>
      <c r="D48" s="22">
        <f>SUM(D46:D47)</f>
        <v>-56351860</v>
      </c>
      <c r="E48" s="20"/>
      <c r="F48" s="22">
        <f>SUM(F46:F47)</f>
        <v>-56116606</v>
      </c>
    </row>
    <row r="49" spans="1:6" ht="24" customHeight="1">
      <c r="A49" s="3" t="s">
        <v>80</v>
      </c>
      <c r="B49" s="33"/>
      <c r="D49" s="21">
        <f>SUM(D48,D44,D31)</f>
        <v>-67394492</v>
      </c>
      <c r="E49" s="20"/>
      <c r="F49" s="21">
        <f>SUM(F48,F44,F31)</f>
        <v>-20743314</v>
      </c>
    </row>
    <row r="50" spans="1:6" ht="24" customHeight="1">
      <c r="A50" s="16" t="s">
        <v>122</v>
      </c>
      <c r="B50" s="33"/>
      <c r="D50" s="21"/>
      <c r="E50" s="21"/>
      <c r="F50" s="21"/>
    </row>
    <row r="51" spans="1:6" ht="24" customHeight="1">
      <c r="A51" s="16" t="s">
        <v>121</v>
      </c>
      <c r="B51" s="33"/>
      <c r="D51" s="21">
        <v>4274</v>
      </c>
      <c r="E51" s="21"/>
      <c r="F51" s="21">
        <v>246010</v>
      </c>
    </row>
    <row r="52" spans="1:6" ht="24" customHeight="1">
      <c r="A52" s="18" t="s">
        <v>132</v>
      </c>
      <c r="B52" s="33"/>
      <c r="D52" s="23">
        <v>142246712</v>
      </c>
      <c r="E52" s="20"/>
      <c r="F52" s="23">
        <v>162744016</v>
      </c>
    </row>
    <row r="53" spans="1:6" ht="24" customHeight="1" thickBot="1">
      <c r="A53" s="4" t="s">
        <v>133</v>
      </c>
      <c r="B53" s="33"/>
      <c r="D53" s="31">
        <f>SUM(D49:D52)</f>
        <v>74856494</v>
      </c>
      <c r="E53" s="20"/>
      <c r="F53" s="31">
        <f>SUM(F49:F52)</f>
        <v>142246712</v>
      </c>
    </row>
    <row r="54" spans="1:6" ht="24" customHeight="1" thickTop="1">
      <c r="A54" s="4"/>
      <c r="B54" s="33"/>
      <c r="D54" s="36">
        <f>D53-BS!E8</f>
        <v>0</v>
      </c>
      <c r="E54" s="20"/>
      <c r="F54" s="20">
        <f>F53-BS!G8</f>
        <v>0</v>
      </c>
    </row>
    <row r="55" spans="1:6" ht="24" customHeight="1">
      <c r="A55" s="18" t="s">
        <v>70</v>
      </c>
      <c r="B55" s="33"/>
      <c r="D55" s="20"/>
      <c r="E55" s="20"/>
      <c r="F55" s="20"/>
    </row>
    <row r="56" spans="1:6" ht="24" customHeight="1">
      <c r="A56" s="16" t="s">
        <v>123</v>
      </c>
      <c r="B56" s="33"/>
      <c r="D56" s="20"/>
      <c r="E56" s="20"/>
      <c r="F56" s="20"/>
    </row>
    <row r="57" spans="1:6" ht="24" customHeight="1">
      <c r="A57" s="38" t="s">
        <v>130</v>
      </c>
      <c r="B57" s="33"/>
      <c r="D57" s="20">
        <v>1373489</v>
      </c>
      <c r="E57" s="20"/>
      <c r="F57" s="103">
        <v>4434251.2</v>
      </c>
    </row>
    <row r="58" spans="1:6" ht="24" customHeight="1">
      <c r="A58" s="38" t="s">
        <v>120</v>
      </c>
      <c r="B58" s="33"/>
      <c r="D58" s="20">
        <v>3412000</v>
      </c>
      <c r="E58" s="20"/>
      <c r="F58" s="103">
        <v>3290000</v>
      </c>
    </row>
    <row r="59" spans="1:6" ht="24" customHeight="1">
      <c r="A59" s="16"/>
      <c r="B59" s="33"/>
      <c r="D59" s="20"/>
      <c r="E59" s="20"/>
      <c r="F59" s="20"/>
    </row>
    <row r="60" spans="1:6" ht="24" customHeight="1">
      <c r="A60" s="17" t="s">
        <v>12</v>
      </c>
      <c r="B60" s="33"/>
    </row>
  </sheetData>
  <printOptions horizontalCentered="1"/>
  <pageMargins left="0.82" right="0.31496062992126" top="0.78740157480314998" bottom="0.19" header="0.31496062992126" footer="0.31496062992126"/>
  <pageSetup paperSize="9" scale="89" fitToHeight="6" orientation="portrait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F21A387975B499A5D7AE3169C2C81" ma:contentTypeVersion="13" ma:contentTypeDescription="Create a new document." ma:contentTypeScope="" ma:versionID="9e5217af21f915b3488744e2b60de109">
  <xsd:schema xmlns:xsd="http://www.w3.org/2001/XMLSchema" xmlns:xs="http://www.w3.org/2001/XMLSchema" xmlns:p="http://schemas.microsoft.com/office/2006/metadata/properties" xmlns:ns3="6704e323-2b3c-4c9d-ac13-d319117dd184" xmlns:ns4="1e50b169-b9d6-4f57-8fe2-7465094f8c5f" targetNamespace="http://schemas.microsoft.com/office/2006/metadata/properties" ma:root="true" ma:fieldsID="3d9656bea5cb7475416605406ff05e19" ns3:_="" ns4:_="">
    <xsd:import namespace="6704e323-2b3c-4c9d-ac13-d319117dd184"/>
    <xsd:import namespace="1e50b169-b9d6-4f57-8fe2-7465094f8c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e323-2b3c-4c9d-ac13-d319117dd1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0b169-b9d6-4f57-8fe2-7465094f8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FEEB1D-26FB-4367-87EF-F1C41ABA0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EF9418-C28B-46D9-8E6A-3DEABB267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e323-2b3c-4c9d-ac13-d319117dd184"/>
    <ds:schemaRef ds:uri="1e50b169-b9d6-4f57-8fe2-7465094f8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6F0192-B7CD-4460-8F9E-A82982EEC19F}">
  <ds:schemaRefs>
    <ds:schemaRef ds:uri="http://purl.org/dc/elements/1.1/"/>
    <ds:schemaRef ds:uri="6704e323-2b3c-4c9d-ac13-d319117dd184"/>
    <ds:schemaRef ds:uri="http://schemas.microsoft.com/office/2006/metadata/properties"/>
    <ds:schemaRef ds:uri="http://purl.org/dc/terms/"/>
    <ds:schemaRef ds:uri="http://schemas.microsoft.com/office/2006/documentManagement/types"/>
    <ds:schemaRef ds:uri="1e50b169-b9d6-4f57-8fe2-7465094f8c5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PL</vt:lpstr>
      <vt:lpstr>CE</vt:lpstr>
      <vt:lpstr>CF </vt:lpstr>
      <vt:lpstr>BS!Print_Area</vt:lpstr>
      <vt:lpstr>CE!Print_Area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2022-02-08T04:52:52Z</cp:lastPrinted>
  <dcterms:created xsi:type="dcterms:W3CDTF">2011-05-02T09:09:37Z</dcterms:created>
  <dcterms:modified xsi:type="dcterms:W3CDTF">2022-02-25T01:08:49Z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0x0101005DAF21A387975B499A5D7AE3169C2C81</vt:lpwstr>
  </property>
</Properties>
</file>