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EY 2019-Q4\"/>
    </mc:Choice>
  </mc:AlternateContent>
  <xr:revisionPtr revIDLastSave="0" documentId="8_{8060EE8A-B685-400D-987B-953C7D988DD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S" sheetId="3" r:id="rId1"/>
    <sheet name="PL" sheetId="1" r:id="rId2"/>
    <sheet name="CE" sheetId="2" r:id="rId3"/>
  </sheets>
  <definedNames>
    <definedName name="_xlnm.Print_Area" localSheetId="0">BS!$A$1:$G$61</definedName>
    <definedName name="_xlnm.Print_Area" localSheetId="2">CE!$A$1:$K$24</definedName>
    <definedName name="_xlnm.Print_Area" localSheetId="1">PL!$A$1:$G$95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E20" i="3" l="1"/>
  <c r="G20" i="3"/>
  <c r="G27" i="1" l="1"/>
  <c r="E27" i="1"/>
  <c r="G17" i="1" l="1"/>
  <c r="E17" i="1"/>
  <c r="E80" i="1" l="1"/>
  <c r="G80" i="1"/>
  <c r="G19" i="2" l="1"/>
  <c r="E19" i="2"/>
  <c r="C19" i="2"/>
  <c r="G12" i="2"/>
  <c r="E12" i="2"/>
  <c r="C12" i="2"/>
  <c r="K11" i="2" l="1"/>
  <c r="K20" i="2" l="1"/>
  <c r="E12" i="1"/>
  <c r="G41" i="3" l="1"/>
  <c r="G36" i="3"/>
  <c r="G13" i="3"/>
  <c r="G84" i="1"/>
  <c r="G12" i="1"/>
  <c r="K13" i="2"/>
  <c r="K9" i="2"/>
  <c r="G21" i="3" l="1"/>
  <c r="G42" i="3"/>
  <c r="G18" i="1"/>
  <c r="G20" i="1" s="1"/>
  <c r="G22" i="1" s="1"/>
  <c r="G14" i="2"/>
  <c r="G16" i="2" s="1"/>
  <c r="E14" i="2"/>
  <c r="E16" i="2" s="1"/>
  <c r="C14" i="2"/>
  <c r="C16" i="2" s="1"/>
  <c r="E84" i="1"/>
  <c r="K10" i="2" l="1"/>
  <c r="I12" i="2"/>
  <c r="G28" i="1"/>
  <c r="G31" i="1"/>
  <c r="C21" i="2"/>
  <c r="E48" i="3" s="1"/>
  <c r="E21" i="2"/>
  <c r="E49" i="3" s="1"/>
  <c r="G21" i="2"/>
  <c r="E51" i="3" s="1"/>
  <c r="E18" i="1"/>
  <c r="E20" i="1" s="1"/>
  <c r="E41" i="3"/>
  <c r="E36" i="3"/>
  <c r="E13" i="3"/>
  <c r="E22" i="1" l="1"/>
  <c r="E28" i="1" s="1"/>
  <c r="E41" i="1"/>
  <c r="K12" i="2"/>
  <c r="K14" i="2" s="1"/>
  <c r="E21" i="3"/>
  <c r="E42" i="3"/>
  <c r="I14" i="2"/>
  <c r="I16" i="2" s="1"/>
  <c r="K16" i="2" s="1"/>
  <c r="E31" i="1" l="1"/>
  <c r="G41" i="1"/>
  <c r="G54" i="1" l="1"/>
  <c r="G64" i="1" s="1"/>
  <c r="G67" i="1" s="1"/>
  <c r="E54" i="1"/>
  <c r="E64" i="1" l="1"/>
  <c r="E67" i="1" s="1"/>
  <c r="E85" i="1" s="1"/>
  <c r="E88" i="1" s="1"/>
  <c r="E89" i="1" s="1"/>
  <c r="G85" i="1"/>
  <c r="G88" i="1" s="1"/>
  <c r="G89" i="1" s="1"/>
  <c r="I17" i="2"/>
  <c r="K17" i="2" s="1"/>
  <c r="I19" i="2" l="1"/>
  <c r="I21" i="2" s="1"/>
  <c r="E52" i="3" s="1"/>
  <c r="E53" i="3" s="1"/>
  <c r="E54" i="3" s="1"/>
  <c r="K18" i="2"/>
  <c r="K19" i="2" s="1"/>
  <c r="G52" i="3"/>
  <c r="G53" i="3" s="1"/>
  <c r="K21" i="2" l="1"/>
  <c r="K22" i="2" s="1"/>
  <c r="G54" i="3"/>
  <c r="G55" i="3" s="1"/>
  <c r="K15" i="2"/>
  <c r="E55" i="3"/>
</calcChain>
</file>

<file path=xl/sharedStrings.xml><?xml version="1.0" encoding="utf-8"?>
<sst xmlns="http://schemas.openxmlformats.org/spreadsheetml/2006/main" count="172" uniqueCount="142">
  <si>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</si>
  <si>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</si>
  <si>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</si>
  <si>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</si>
  <si>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</si>
  <si>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</si>
  <si>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</si>
  <si>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</si>
  <si>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</si>
  <si>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</si>
  <si>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</si>
  <si>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</si>
  <si>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</si>
  <si>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</si>
  <si>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</si>
  <si>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</si>
  <si>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</si>
  <si>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</si>
  <si>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</si>
  <si>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</si>
  <si>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</si>
  <si>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</si>
  <si>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</si>
  <si>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</si>
  <si>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</si>
  <si>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</si>
  <si>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</si>
  <si>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</si>
  <si>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</si>
  <si>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</si>
  <si>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</si>
  <si>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</si>
  <si>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</si>
  <si>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</si>
  <si>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</si>
  <si>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</si>
  <si>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</si>
  <si>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</si>
  <si>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</si>
  <si>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</si>
  <si>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</si>
  <si>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</si>
  <si>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</si>
  <si>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</si>
  <si>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</si>
  <si>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</si>
  <si>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</si>
  <si>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</si>
  <si>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</si>
  <si>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</si>
  <si>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</si>
  <si>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</si>
  <si>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</si>
  <si>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</si>
  <si>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</si>
  <si>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</si>
  <si>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Income tax payable</t>
  </si>
  <si>
    <t xml:space="preserve">   Scrap sales</t>
  </si>
  <si>
    <t>share capital</t>
  </si>
  <si>
    <t>Cash flows from (used in) investing activities</t>
  </si>
  <si>
    <t>Cash flows from (used in) operating activities</t>
  </si>
  <si>
    <t xml:space="preserve">   Appropriated - statutory reserve</t>
  </si>
  <si>
    <t>Dividend paid</t>
  </si>
  <si>
    <t xml:space="preserve">   Issued and fully paid-up</t>
  </si>
  <si>
    <t xml:space="preserve"> paid-up</t>
  </si>
  <si>
    <t xml:space="preserve">Inventories </t>
  </si>
  <si>
    <t>Property, plant and equipment</t>
  </si>
  <si>
    <t>Other non-current assets</t>
  </si>
  <si>
    <t>Trade and other payables</t>
  </si>
  <si>
    <t>Profit for the year</t>
  </si>
  <si>
    <t>Total comprehensive income for the year</t>
  </si>
  <si>
    <t xml:space="preserve">   Trade and other payables</t>
  </si>
  <si>
    <t>Cash and cash equivalents at beginning of year</t>
  </si>
  <si>
    <t>Cash and cash equivalents at end of year</t>
  </si>
  <si>
    <t>Total current assets</t>
  </si>
  <si>
    <t xml:space="preserve">   Other non-current assets</t>
  </si>
  <si>
    <t>Trade and other receivables</t>
  </si>
  <si>
    <t xml:space="preserve">   Trade and other receivables</t>
  </si>
  <si>
    <t>Statement of financial position</t>
  </si>
  <si>
    <t>Statement of financial position (continued)</t>
  </si>
  <si>
    <t>Statement of comprehensive income</t>
  </si>
  <si>
    <t>Statement of changes in shareholders' equity</t>
  </si>
  <si>
    <t>Cash flow statement</t>
  </si>
  <si>
    <t>Cash flow statement (continued)</t>
  </si>
  <si>
    <t xml:space="preserve">      121,500,000 ordinary shares of Baht 1 each </t>
  </si>
  <si>
    <t xml:space="preserve">Current portion of liabilities under </t>
  </si>
  <si>
    <t xml:space="preserve">   finance lease agreements</t>
  </si>
  <si>
    <t xml:space="preserve">   net of current portion</t>
  </si>
  <si>
    <t xml:space="preserve">   Cash paid for income tax</t>
  </si>
  <si>
    <t>Other comprehensive income for the year</t>
  </si>
  <si>
    <t>Cost of sales and services</t>
  </si>
  <si>
    <t>Deferred tax assets</t>
  </si>
  <si>
    <t>Liabilities under finance lease agreements,</t>
  </si>
  <si>
    <t xml:space="preserve">   Loss from write-off of equipment</t>
  </si>
  <si>
    <t>Supplemental cash flow information</t>
  </si>
  <si>
    <t>Profit or loss:</t>
  </si>
  <si>
    <t>Payment of liabilities under finance lease agreements</t>
  </si>
  <si>
    <t>Balance as at 1 January 2018</t>
  </si>
  <si>
    <t>Balance as at 31 December 2018</t>
  </si>
  <si>
    <t>Loss for the year</t>
  </si>
  <si>
    <t>Income tax benefits (expenses)</t>
  </si>
  <si>
    <t>Profit (loss) for the year</t>
  </si>
  <si>
    <t>Basic earnings (loss) per share</t>
  </si>
  <si>
    <t>Profit (loss) before tax</t>
  </si>
  <si>
    <t xml:space="preserve">Adjustments to reconcile profit (loss) before tax to </t>
  </si>
  <si>
    <t>Selling and distribution expenses</t>
  </si>
  <si>
    <t>Profit (loss) before finance cost and income tax benefits (expenses)</t>
  </si>
  <si>
    <t>Profit (loss) before income tax benefits (expenses)</t>
  </si>
  <si>
    <t>Other comprehensive income not to be reclassified to profit or loss</t>
  </si>
  <si>
    <t xml:space="preserve">   in subsequent periods </t>
  </si>
  <si>
    <t>Actuarial loss - net of income tax</t>
  </si>
  <si>
    <t>Other comprehensive income:</t>
  </si>
  <si>
    <t xml:space="preserve">   Reversal of reduce cost of inventory to net realisable value</t>
  </si>
  <si>
    <t>Cash flows from (used in) financing activities</t>
  </si>
  <si>
    <t>For the year ended 31 December 2019</t>
  </si>
  <si>
    <t>Balance as at 1 January 2019</t>
  </si>
  <si>
    <t>Balance as at 31 December 2019</t>
  </si>
  <si>
    <t>As at 31 December 2019</t>
  </si>
  <si>
    <t>Intangible assets - computer software</t>
  </si>
  <si>
    <t>Sales and services</t>
  </si>
  <si>
    <t xml:space="preserve">   net cash provided by (paid from) operating activities:</t>
  </si>
  <si>
    <t xml:space="preserve">   Gain on sales of machinery and equipment</t>
  </si>
  <si>
    <t xml:space="preserve">   Unrealised loss (gain) on foreign exchange</t>
  </si>
  <si>
    <t xml:space="preserve">   Cash paid for long-term employee benefits</t>
  </si>
  <si>
    <t>Acquisitions of computer software</t>
  </si>
  <si>
    <t>Cash received from sales of machinery and equipment</t>
  </si>
  <si>
    <t>Improvements of plant and acquisition of machinery and equipment</t>
  </si>
  <si>
    <t>Cash received from interest</t>
  </si>
  <si>
    <t xml:space="preserve">      of machinery and equipment</t>
  </si>
  <si>
    <t xml:space="preserve">   Increase (decrease) in accounts payable from purchases</t>
  </si>
  <si>
    <t>Restricted bank deposits</t>
  </si>
  <si>
    <t>2019</t>
  </si>
  <si>
    <t>2018</t>
  </si>
  <si>
    <t>Dividend paid (Note 21)</t>
  </si>
  <si>
    <t xml:space="preserve">   Allowance for doubtful accounts (reversal)</t>
  </si>
  <si>
    <t xml:space="preserve">Profit (loss) from operating activities before  </t>
  </si>
  <si>
    <t>Net cash flows from (used in) operating activities</t>
  </si>
  <si>
    <t>Net cash flows used in investing activities</t>
  </si>
  <si>
    <t>Net decrease in cash and cash equivalents</t>
  </si>
  <si>
    <t>Unrealised exchange gain (loss) for cash and cash equivalents</t>
  </si>
  <si>
    <t>Non-cash transactions:</t>
  </si>
  <si>
    <t>Current investment - fixed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</si>
</sst>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</cellStyleXfs>
  <cellXfs count="71">
    <xf numFmtId="0" fontId="0" fillId="0" borderId="0" xfId="0"/>
    <xf numFmtId="164" fontId="2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164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164" fontId="2" fillId="0" borderId="0" xfId="0" quotePrefix="1" applyNumberFormat="1" applyFont="1" applyFill="1" applyAlignment="1"/>
    <xf numFmtId="41" fontId="2" fillId="0" borderId="1" xfId="0" applyNumberFormat="1" applyFont="1" applyFill="1" applyBorder="1" applyAlignment="1"/>
    <xf numFmtId="41" fontId="2" fillId="0" borderId="2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3" xfId="0" applyNumberFormat="1" applyFont="1" applyFill="1" applyBorder="1" applyAlignment="1"/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>
      <alignment horizontal="center"/>
    </xf>
    <xf numFmtId="0" fontId="2" fillId="0" borderId="0" xfId="1" quotePrefix="1" applyNumberFormat="1" applyFont="1" applyFill="1" applyAlignment="1" applyProtection="1">
      <alignment horizontal="center"/>
    </xf>
    <xf numFmtId="39" fontId="2" fillId="0" borderId="0" xfId="0" applyNumberFormat="1" applyFont="1" applyFill="1" applyAlignment="1"/>
    <xf numFmtId="164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2" fillId="0" borderId="4" xfId="0" applyNumberFormat="1" applyFont="1" applyFill="1" applyBorder="1" applyAlignment="1"/>
    <xf numFmtId="0" fontId="2" fillId="0" borderId="0" xfId="0" quotePrefix="1" applyNumberFormat="1" applyFont="1" applyFill="1" applyAlignment="1"/>
    <xf numFmtId="39" fontId="3" fillId="0" borderId="0" xfId="0" applyNumberFormat="1" applyFont="1" applyFill="1" applyAlignment="1" applyProtection="1"/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39" fontId="1" fillId="0" borderId="0" xfId="0" applyNumberFormat="1" applyFont="1" applyFill="1" applyAlignment="1" applyProtection="1"/>
    <xf numFmtId="49" fontId="3" fillId="0" borderId="0" xfId="0" quotePrefix="1" applyNumberFormat="1" applyFont="1" applyFill="1" applyAlignment="1">
      <alignment horizontal="center"/>
    </xf>
    <xf numFmtId="41" fontId="7" fillId="0" borderId="0" xfId="1" applyNumberFormat="1" applyFont="1" applyFill="1" applyAlignment="1"/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Alignment="1"/>
    <xf numFmtId="41" fontId="2" fillId="0" borderId="0" xfId="2" applyNumberFormat="1" applyFont="1" applyFill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Alignment="1"/>
    <xf numFmtId="41" fontId="2" fillId="0" borderId="0" xfId="2" quotePrefix="1" applyNumberFormat="1" applyFont="1" applyFill="1" applyBorder="1" applyAlignment="1">
      <alignment horizontal="center"/>
    </xf>
    <xf numFmtId="41" fontId="2" fillId="0" borderId="4" xfId="2" applyNumberFormat="1" applyFont="1" applyFill="1" applyBorder="1" applyAlignment="1">
      <alignment horizontal="center"/>
    </xf>
    <xf numFmtId="41" fontId="2" fillId="0" borderId="0" xfId="2" applyNumberFormat="1" applyFont="1" applyFill="1" applyAlignment="1"/>
    <xf numFmtId="0" fontId="5" fillId="0" borderId="0" xfId="3" applyFill="1" applyAlignment="1"/>
    <xf numFmtId="0" fontId="4" fillId="0" borderId="0" xfId="3" applyNumberFormat="1" applyFont="1" applyFill="1" applyAlignment="1">
      <alignment horizontal="center"/>
    </xf>
    <xf numFmtId="41" fontId="2" fillId="0" borderId="0" xfId="3" applyNumberFormat="1" applyFont="1" applyFill="1" applyBorder="1" applyAlignment="1">
      <alignment horizontal="right"/>
    </xf>
    <xf numFmtId="37" fontId="1" fillId="0" borderId="0" xfId="3" applyNumberFormat="1" applyFont="1" applyFill="1" applyAlignment="1"/>
    <xf numFmtId="37" fontId="2" fillId="0" borderId="0" xfId="3" applyNumberFormat="1" applyFont="1" applyFill="1" applyAlignment="1"/>
    <xf numFmtId="41" fontId="2" fillId="0" borderId="0" xfId="3" applyNumberFormat="1" applyFont="1" applyFill="1" applyAlignment="1">
      <alignment horizontal="right"/>
    </xf>
    <xf numFmtId="0" fontId="5" fillId="0" borderId="0" xfId="2" applyFill="1" applyAlignment="1"/>
    <xf numFmtId="41" fontId="5" fillId="0" borderId="0" xfId="2" applyNumberFormat="1" applyFill="1" applyAlignment="1"/>
    <xf numFmtId="41" fontId="2" fillId="0" borderId="1" xfId="2" applyNumberFormat="1" applyFont="1" applyFill="1" applyBorder="1" applyAlignment="1">
      <alignment horizontal="center"/>
    </xf>
    <xf numFmtId="0" fontId="4" fillId="0" borderId="0" xfId="0" applyFont="1" applyFill="1" applyAlignment="1"/>
    <xf numFmtId="41" fontId="2" fillId="0" borderId="6" xfId="0" applyNumberFormat="1" applyFont="1" applyFill="1" applyBorder="1" applyAlignment="1"/>
    <xf numFmtId="37" fontId="1" fillId="0" borderId="0" xfId="2" applyNumberFormat="1" applyFont="1" applyFill="1" applyAlignment="1">
      <alignment horizontal="left"/>
    </xf>
    <xf numFmtId="38" fontId="2" fillId="0" borderId="0" xfId="2" applyNumberFormat="1" applyFont="1" applyFill="1" applyAlignment="1">
      <alignment horizontal="right"/>
    </xf>
    <xf numFmtId="164" fontId="2" fillId="0" borderId="1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showGridLines="0" tabSelected="1" view="pageBreakPreview" zoomScaleNormal="100" zoomScaleSheetLayoutView="100" workbookViewId="0">
      <selection activeCell="A6" sqref="A6"/>
    </sheetView>
  </sheetViews>
  <sheetFormatPr defaultColWidth="10.6328125" defaultRowHeight="24" customHeight="1"/>
  <cols>
    <col min="1" max="1" width="56.08984375" style="4" customWidth="1"/>
    <col min="2" max="2" width="1.36328125" style="1" customWidth="1"/>
    <col min="3" max="3" width="11.08984375" style="11" customWidth="1"/>
    <col min="4" max="4" width="1.453125" style="1" customWidth="1"/>
    <col min="5" max="5" width="18.6328125" style="1" customWidth="1"/>
    <col min="6" max="6" width="1.453125" style="1" customWidth="1"/>
    <col min="7" max="7" width="18.6328125" style="1" customWidth="1"/>
    <col min="8" max="8" width="0.54296875" style="1" customWidth="1"/>
    <col min="9" max="16384" width="10.6328125" style="1"/>
  </cols>
  <sheetData>
    <row r="1" spans="1:7" ht="24" customHeight="1">
      <c r="A1" s="2" t="s">
        <v>0</v>
      </c>
      <c r="B1" s="15"/>
    </row>
    <row r="2" spans="1:7" ht="24" customHeight="1">
      <c r="A2" s="2" t="s">
        <v>78</v>
      </c>
    </row>
    <row r="3" spans="1:7" ht="24" customHeight="1">
      <c r="A3" s="2" t="s">
        <v>117</v>
      </c>
    </row>
    <row r="4" spans="1:7" ht="24" customHeight="1">
      <c r="A4" s="12"/>
      <c r="B4" s="12"/>
      <c r="D4" s="12"/>
      <c r="E4" s="12"/>
      <c r="F4" s="12"/>
      <c r="G4" s="3" t="s">
        <v>1</v>
      </c>
    </row>
    <row r="5" spans="1:7" ht="24" customHeight="1">
      <c r="A5" s="11"/>
      <c r="B5" s="12"/>
      <c r="C5" s="29" t="s">
        <v>2</v>
      </c>
      <c r="D5" s="12"/>
      <c r="E5" s="43" t="s">
        <v>131</v>
      </c>
      <c r="F5" s="30"/>
      <c r="G5" s="43" t="s">
        <v>132</v>
      </c>
    </row>
    <row r="6" spans="1:7" ht="24" customHeight="1">
      <c r="A6" s="2" t="s">
        <v>3</v>
      </c>
      <c r="C6" s="25"/>
    </row>
    <row r="7" spans="1:7" ht="24" customHeight="1">
      <c r="A7" s="2" t="s">
        <v>4</v>
      </c>
      <c r="C7" s="25"/>
      <c r="E7" s="14"/>
      <c r="F7" s="14"/>
      <c r="G7" s="14"/>
    </row>
    <row r="8" spans="1:7" ht="24" customHeight="1">
      <c r="A8" s="7" t="s">
        <v>5</v>
      </c>
      <c r="B8" s="15"/>
      <c r="C8" s="25">
        <v>7</v>
      </c>
      <c r="E8" s="14">
        <v>162744016</v>
      </c>
      <c r="F8" s="14"/>
      <c r="G8" s="14">
        <v>198395426</v>
      </c>
    </row>
    <row r="9" spans="1:7" ht="24" customHeight="1">
      <c r="A9" s="7" t="s">
        <v>141</v>
      </c>
      <c r="B9" s="15"/>
      <c r="C9" s="25"/>
      <c r="E9" s="14">
        <v>1166289</v>
      </c>
      <c r="F9" s="14"/>
      <c r="G9" s="14">
        <v>0</v>
      </c>
    </row>
    <row r="10" spans="1:7" ht="24" customHeight="1">
      <c r="A10" s="7" t="s">
        <v>76</v>
      </c>
      <c r="C10" s="25">
        <v>8</v>
      </c>
      <c r="D10" s="35"/>
      <c r="E10" s="18">
        <v>224821400</v>
      </c>
      <c r="F10" s="36"/>
      <c r="G10" s="18">
        <v>285787188</v>
      </c>
    </row>
    <row r="11" spans="1:7" ht="24" customHeight="1">
      <c r="A11" s="7" t="s">
        <v>65</v>
      </c>
      <c r="B11" s="15"/>
      <c r="C11" s="25">
        <v>9</v>
      </c>
      <c r="E11" s="14">
        <v>96895430</v>
      </c>
      <c r="F11" s="14"/>
      <c r="G11" s="14">
        <v>114782979</v>
      </c>
    </row>
    <row r="12" spans="1:7" ht="24" customHeight="1">
      <c r="A12" s="7" t="s">
        <v>6</v>
      </c>
      <c r="C12" s="25"/>
      <c r="E12" s="16">
        <v>5423009</v>
      </c>
      <c r="F12" s="18"/>
      <c r="G12" s="16">
        <v>11304004</v>
      </c>
    </row>
    <row r="13" spans="1:7" ht="24" customHeight="1">
      <c r="A13" s="2" t="s">
        <v>74</v>
      </c>
      <c r="C13" s="25"/>
      <c r="E13" s="17">
        <f>SUM(E8:E12)</f>
        <v>491050144</v>
      </c>
      <c r="F13" s="14"/>
      <c r="G13" s="17">
        <f>SUM(G8:G12)</f>
        <v>610269597</v>
      </c>
    </row>
    <row r="14" spans="1:7" ht="24" customHeight="1">
      <c r="A14" s="2" t="s">
        <v>8</v>
      </c>
      <c r="C14" s="25"/>
      <c r="E14" s="14"/>
      <c r="F14" s="14"/>
      <c r="G14" s="14"/>
    </row>
    <row r="15" spans="1:7" ht="24" customHeight="1">
      <c r="A15" s="7" t="s">
        <v>130</v>
      </c>
      <c r="B15" s="15"/>
      <c r="C15" s="25">
        <v>10</v>
      </c>
      <c r="E15" s="14">
        <v>0</v>
      </c>
      <c r="F15" s="14"/>
      <c r="G15" s="14">
        <v>1152032</v>
      </c>
    </row>
    <row r="16" spans="1:7" ht="24" customHeight="1">
      <c r="A16" s="7" t="s">
        <v>66</v>
      </c>
      <c r="C16" s="25">
        <v>11</v>
      </c>
      <c r="E16" s="14">
        <v>252468541</v>
      </c>
      <c r="F16" s="14"/>
      <c r="G16" s="14">
        <v>265180506</v>
      </c>
    </row>
    <row r="17" spans="1:7" ht="24" customHeight="1">
      <c r="A17" s="7" t="s">
        <v>118</v>
      </c>
      <c r="C17" s="25"/>
      <c r="E17" s="14">
        <v>950707</v>
      </c>
      <c r="F17" s="14"/>
      <c r="G17" s="14">
        <v>747868</v>
      </c>
    </row>
    <row r="18" spans="1:7" ht="24" customHeight="1">
      <c r="A18" s="7" t="s">
        <v>91</v>
      </c>
      <c r="C18" s="25">
        <v>17</v>
      </c>
      <c r="E18" s="14">
        <v>6473784</v>
      </c>
      <c r="F18" s="14"/>
      <c r="G18" s="14">
        <v>11891751</v>
      </c>
    </row>
    <row r="19" spans="1:7" ht="24" customHeight="1">
      <c r="A19" s="7" t="s">
        <v>67</v>
      </c>
      <c r="C19" s="25"/>
      <c r="E19" s="16">
        <v>303018</v>
      </c>
      <c r="F19" s="14"/>
      <c r="G19" s="16">
        <v>303018</v>
      </c>
    </row>
    <row r="20" spans="1:7" ht="24" customHeight="1">
      <c r="A20" s="2" t="s">
        <v>9</v>
      </c>
      <c r="C20" s="25"/>
      <c r="E20" s="16">
        <f>SUM(E15:E19)</f>
        <v>260196050</v>
      </c>
      <c r="F20" s="14"/>
      <c r="G20" s="16">
        <f>SUM(G15:G19)</f>
        <v>279275175</v>
      </c>
    </row>
    <row r="21" spans="1:7" ht="24" customHeight="1" thickBot="1">
      <c r="A21" s="2" t="s">
        <v>10</v>
      </c>
      <c r="E21" s="37">
        <f>SUM(E20,E13)</f>
        <v>751246194</v>
      </c>
      <c r="F21" s="18"/>
      <c r="G21" s="37">
        <f>SUM(G20,G13)</f>
        <v>889544772</v>
      </c>
    </row>
    <row r="22" spans="1:7" ht="24" customHeight="1" thickTop="1">
      <c r="E22" s="13"/>
      <c r="F22" s="13"/>
      <c r="G22" s="13"/>
    </row>
    <row r="23" spans="1:7" ht="24" customHeight="1">
      <c r="A23" s="38" t="s">
        <v>11</v>
      </c>
      <c r="B23" s="15"/>
      <c r="E23" s="13"/>
      <c r="F23" s="13"/>
      <c r="G23" s="13"/>
    </row>
    <row r="24" spans="1:7" ht="24" customHeight="1">
      <c r="A24" s="2" t="s">
        <v>0</v>
      </c>
      <c r="B24" s="15"/>
    </row>
    <row r="25" spans="1:7" ht="24" customHeight="1">
      <c r="A25" s="2" t="s">
        <v>79</v>
      </c>
      <c r="D25" s="12"/>
      <c r="E25" s="12"/>
      <c r="F25" s="12"/>
      <c r="G25" s="12"/>
    </row>
    <row r="26" spans="1:7" ht="24" customHeight="1">
      <c r="A26" s="2" t="s">
        <v>117</v>
      </c>
      <c r="D26" s="12"/>
      <c r="E26" s="12"/>
      <c r="F26" s="12"/>
      <c r="G26" s="12"/>
    </row>
    <row r="27" spans="1:7" ht="24" customHeight="1">
      <c r="A27" s="1"/>
      <c r="D27" s="12"/>
      <c r="E27" s="12"/>
      <c r="F27" s="12"/>
      <c r="G27" s="3" t="s">
        <v>1</v>
      </c>
    </row>
    <row r="28" spans="1:7" ht="24" customHeight="1">
      <c r="A28" s="11"/>
      <c r="B28" s="12"/>
      <c r="C28" s="29" t="s">
        <v>2</v>
      </c>
      <c r="D28" s="12"/>
      <c r="E28" s="43" t="s">
        <v>131</v>
      </c>
      <c r="F28" s="30"/>
      <c r="G28" s="43" t="s">
        <v>132</v>
      </c>
    </row>
    <row r="29" spans="1:7" ht="24" customHeight="1">
      <c r="A29" s="2" t="s">
        <v>12</v>
      </c>
      <c r="C29" s="25"/>
      <c r="D29" s="12"/>
      <c r="E29" s="12"/>
      <c r="F29" s="12"/>
      <c r="G29" s="12"/>
    </row>
    <row r="30" spans="1:7" ht="24" customHeight="1">
      <c r="A30" s="2" t="s">
        <v>13</v>
      </c>
      <c r="C30" s="25"/>
    </row>
    <row r="31" spans="1:7" ht="24" customHeight="1">
      <c r="A31" s="7" t="s">
        <v>68</v>
      </c>
      <c r="C31" s="25">
        <v>12</v>
      </c>
      <c r="E31" s="1">
        <v>200894744</v>
      </c>
      <c r="G31" s="1">
        <v>321169549</v>
      </c>
    </row>
    <row r="32" spans="1:7" ht="24" customHeight="1">
      <c r="A32" s="7" t="s">
        <v>85</v>
      </c>
      <c r="C32" s="25"/>
    </row>
    <row r="33" spans="1:7" ht="24" customHeight="1">
      <c r="A33" s="7" t="s">
        <v>86</v>
      </c>
      <c r="C33" s="25"/>
      <c r="E33" s="14">
        <v>0</v>
      </c>
      <c r="G33" s="1">
        <v>524832</v>
      </c>
    </row>
    <row r="34" spans="1:7" ht="24" customHeight="1">
      <c r="A34" s="7" t="s">
        <v>56</v>
      </c>
      <c r="C34" s="25"/>
      <c r="E34" s="1">
        <v>1075158</v>
      </c>
      <c r="F34" s="14"/>
      <c r="G34" s="14">
        <v>0</v>
      </c>
    </row>
    <row r="35" spans="1:7" ht="24" customHeight="1">
      <c r="A35" s="7" t="s">
        <v>14</v>
      </c>
      <c r="C35" s="25"/>
      <c r="E35" s="1">
        <v>1673595</v>
      </c>
      <c r="F35" s="14"/>
      <c r="G35" s="14">
        <v>7075989</v>
      </c>
    </row>
    <row r="36" spans="1:7" ht="24" customHeight="1">
      <c r="A36" s="2" t="s">
        <v>15</v>
      </c>
      <c r="C36" s="25"/>
      <c r="E36" s="17">
        <f>SUM(E31:E35)</f>
        <v>203643497</v>
      </c>
      <c r="F36" s="18"/>
      <c r="G36" s="17">
        <f>SUM(G31:G35)</f>
        <v>328770370</v>
      </c>
    </row>
    <row r="37" spans="1:7" ht="24" customHeight="1">
      <c r="A37" s="2" t="s">
        <v>16</v>
      </c>
      <c r="C37" s="25"/>
      <c r="E37" s="18"/>
      <c r="F37" s="18"/>
      <c r="G37" s="18"/>
    </row>
    <row r="38" spans="1:7" ht="24" customHeight="1">
      <c r="A38" s="7" t="s">
        <v>92</v>
      </c>
      <c r="C38" s="25"/>
      <c r="E38" s="18"/>
      <c r="F38" s="18"/>
      <c r="G38" s="18"/>
    </row>
    <row r="39" spans="1:7" ht="24" customHeight="1">
      <c r="A39" s="7" t="s">
        <v>87</v>
      </c>
      <c r="C39" s="25"/>
      <c r="E39" s="18">
        <v>0</v>
      </c>
      <c r="F39" s="18"/>
      <c r="G39" s="18">
        <v>872763</v>
      </c>
    </row>
    <row r="40" spans="1:7" ht="24" customHeight="1">
      <c r="A40" s="7" t="s">
        <v>17</v>
      </c>
      <c r="C40" s="25">
        <v>13</v>
      </c>
      <c r="E40" s="18">
        <v>38895259</v>
      </c>
      <c r="F40" s="18"/>
      <c r="G40" s="18">
        <v>26246395</v>
      </c>
    </row>
    <row r="41" spans="1:7" ht="24" customHeight="1">
      <c r="A41" s="2" t="s">
        <v>18</v>
      </c>
      <c r="C41" s="25"/>
      <c r="E41" s="17">
        <f>SUM(E39:E40)</f>
        <v>38895259</v>
      </c>
      <c r="F41" s="18"/>
      <c r="G41" s="17">
        <f>SUM(G39:G40)</f>
        <v>27119158</v>
      </c>
    </row>
    <row r="42" spans="1:7" ht="24" customHeight="1">
      <c r="A42" s="2" t="s">
        <v>19</v>
      </c>
      <c r="E42" s="17">
        <f>SUM(E41,E36)</f>
        <v>242538756</v>
      </c>
      <c r="F42" s="18"/>
      <c r="G42" s="17">
        <f>SUM(G41,G36)</f>
        <v>355889528</v>
      </c>
    </row>
    <row r="43" spans="1:7" ht="24" customHeight="1">
      <c r="A43" s="2" t="s">
        <v>20</v>
      </c>
    </row>
    <row r="44" spans="1:7" ht="24" customHeight="1">
      <c r="A44" s="7" t="s">
        <v>21</v>
      </c>
    </row>
    <row r="45" spans="1:7" ht="24" customHeight="1">
      <c r="A45" s="7" t="s">
        <v>22</v>
      </c>
      <c r="B45" s="15"/>
      <c r="C45" s="25"/>
    </row>
    <row r="46" spans="1:7" ht="24" customHeight="1" thickBot="1">
      <c r="A46" s="7" t="s">
        <v>84</v>
      </c>
      <c r="C46" s="25"/>
      <c r="E46" s="19">
        <v>121500000</v>
      </c>
      <c r="F46" s="18"/>
      <c r="G46" s="19">
        <v>121500000</v>
      </c>
    </row>
    <row r="47" spans="1:7" ht="24" customHeight="1" thickTop="1">
      <c r="A47" s="7" t="s">
        <v>63</v>
      </c>
      <c r="B47" s="15"/>
      <c r="C47" s="25"/>
      <c r="E47" s="18"/>
      <c r="F47" s="18"/>
      <c r="G47" s="18"/>
    </row>
    <row r="48" spans="1:7" ht="24" customHeight="1">
      <c r="A48" s="7" t="s">
        <v>84</v>
      </c>
      <c r="E48" s="18">
        <f>CE!C21</f>
        <v>121500000</v>
      </c>
      <c r="F48" s="18"/>
      <c r="G48" s="18">
        <v>121500000</v>
      </c>
    </row>
    <row r="49" spans="1:7" ht="24" customHeight="1">
      <c r="A49" s="7" t="s">
        <v>23</v>
      </c>
      <c r="E49" s="14">
        <f>CE!E21</f>
        <v>233350000</v>
      </c>
      <c r="F49" s="14"/>
      <c r="G49" s="14">
        <v>233350000</v>
      </c>
    </row>
    <row r="50" spans="1:7" ht="24" customHeight="1">
      <c r="A50" s="7" t="s">
        <v>24</v>
      </c>
      <c r="B50" s="15"/>
      <c r="C50" s="25"/>
      <c r="F50" s="14"/>
    </row>
    <row r="51" spans="1:7" ht="24" customHeight="1">
      <c r="A51" s="7" t="s">
        <v>61</v>
      </c>
      <c r="C51" s="25">
        <v>15</v>
      </c>
      <c r="E51" s="14">
        <f>CE!G21</f>
        <v>12150000</v>
      </c>
      <c r="F51" s="14"/>
      <c r="G51" s="14">
        <v>12150000</v>
      </c>
    </row>
    <row r="52" spans="1:7" ht="24" customHeight="1">
      <c r="A52" s="7" t="s">
        <v>25</v>
      </c>
      <c r="C52" s="25"/>
      <c r="E52" s="16">
        <f>CE!I21</f>
        <v>141707438</v>
      </c>
      <c r="F52" s="18"/>
      <c r="G52" s="16">
        <f>SUM(CE!I14)</f>
        <v>166655244</v>
      </c>
    </row>
    <row r="53" spans="1:7" ht="24" customHeight="1">
      <c r="A53" s="2" t="s">
        <v>26</v>
      </c>
      <c r="B53" s="15"/>
      <c r="E53" s="16">
        <f>SUM(E48:E52)</f>
        <v>508707438</v>
      </c>
      <c r="F53" s="14"/>
      <c r="G53" s="16">
        <f>SUM(G48:G52)</f>
        <v>533655244</v>
      </c>
    </row>
    <row r="54" spans="1:7" ht="24" customHeight="1" thickBot="1">
      <c r="A54" s="2" t="s">
        <v>27</v>
      </c>
      <c r="E54" s="19">
        <f>SUM(E53,E42)</f>
        <v>751246194</v>
      </c>
      <c r="F54" s="14"/>
      <c r="G54" s="19">
        <f>SUM(G53,G42)</f>
        <v>889544772</v>
      </c>
    </row>
    <row r="55" spans="1:7" ht="24" customHeight="1" thickTop="1">
      <c r="E55" s="14">
        <f>SUM(E54-E21)</f>
        <v>0</v>
      </c>
      <c r="F55" s="14"/>
      <c r="G55" s="14">
        <f>SUM(G54-G21)</f>
        <v>0</v>
      </c>
    </row>
    <row r="56" spans="1:7" ht="24" customHeight="1">
      <c r="A56" s="38" t="s">
        <v>11</v>
      </c>
      <c r="B56" s="15"/>
      <c r="C56" s="26"/>
    </row>
    <row r="57" spans="1:7" ht="24" customHeight="1">
      <c r="A57" s="38"/>
      <c r="B57" s="15"/>
      <c r="C57" s="26"/>
    </row>
    <row r="58" spans="1:7" ht="24" customHeight="1">
      <c r="A58" s="40"/>
      <c r="B58" s="13"/>
      <c r="C58" s="26"/>
    </row>
    <row r="59" spans="1:7" ht="24" customHeight="1">
      <c r="A59" s="38"/>
      <c r="B59" s="15"/>
      <c r="C59" s="26"/>
    </row>
    <row r="60" spans="1:7" ht="24" customHeight="1">
      <c r="A60" s="38"/>
      <c r="B60" s="4" t="s">
        <v>28</v>
      </c>
      <c r="C60" s="12"/>
    </row>
    <row r="61" spans="1:7" ht="24" customHeight="1">
      <c r="A61" s="40"/>
      <c r="B61" s="13"/>
    </row>
    <row r="62" spans="1:7" ht="24" customHeight="1">
      <c r="A62" s="41"/>
      <c r="B62" s="13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3" fitToHeight="6" orientation="portrait" r:id="rId1"/>
  <rowBreaks count="1" manualBreakCount="1">
    <brk id="23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"/>
  <sheetViews>
    <sheetView showGridLines="0" view="pageBreakPreview" zoomScaleNormal="100" zoomScaleSheetLayoutView="100" workbookViewId="0">
      <selection activeCell="E17" sqref="E17"/>
    </sheetView>
  </sheetViews>
  <sheetFormatPr defaultColWidth="10.6328125" defaultRowHeight="24" customHeight="1"/>
  <cols>
    <col min="1" max="1" width="59.36328125" style="4" customWidth="1"/>
    <col min="2" max="2" width="0.54296875" style="1" customWidth="1"/>
    <col min="3" max="3" width="7.36328125" style="11" customWidth="1"/>
    <col min="4" max="4" width="1.453125" style="1" customWidth="1"/>
    <col min="5" max="5" width="16.54296875" style="1" customWidth="1"/>
    <col min="6" max="6" width="1.6328125" style="1" customWidth="1"/>
    <col min="7" max="7" width="16.54296875" style="1" customWidth="1"/>
    <col min="8" max="8" width="0.54296875" style="1" customWidth="1"/>
    <col min="9" max="16384" width="10.6328125" style="1"/>
  </cols>
  <sheetData>
    <row r="1" spans="1:7" ht="24" customHeight="1">
      <c r="A1" s="2" t="s">
        <v>0</v>
      </c>
      <c r="B1" s="15"/>
    </row>
    <row r="2" spans="1:7" ht="24" customHeight="1">
      <c r="A2" s="2" t="s">
        <v>80</v>
      </c>
    </row>
    <row r="3" spans="1:7" ht="24" customHeight="1">
      <c r="A3" s="2" t="s">
        <v>114</v>
      </c>
    </row>
    <row r="4" spans="1:7" ht="24" customHeight="1">
      <c r="A4" s="1"/>
      <c r="D4" s="12"/>
      <c r="E4" s="12"/>
      <c r="F4" s="12"/>
      <c r="G4" s="3" t="s">
        <v>1</v>
      </c>
    </row>
    <row r="5" spans="1:7" ht="24" customHeight="1">
      <c r="C5" s="5" t="s">
        <v>2</v>
      </c>
      <c r="D5" s="12"/>
      <c r="E5" s="6">
        <v>2019</v>
      </c>
      <c r="F5" s="5"/>
      <c r="G5" s="6">
        <v>2018</v>
      </c>
    </row>
    <row r="6" spans="1:7" s="34" customFormat="1" ht="24" customHeight="1">
      <c r="A6" s="42" t="s">
        <v>95</v>
      </c>
      <c r="B6" s="39"/>
      <c r="C6" s="31"/>
      <c r="D6" s="32"/>
      <c r="E6" s="33"/>
      <c r="F6" s="32"/>
      <c r="G6" s="32"/>
    </row>
    <row r="7" spans="1:7" ht="24" customHeight="1">
      <c r="A7" s="2" t="s">
        <v>29</v>
      </c>
    </row>
    <row r="8" spans="1:7" ht="24" customHeight="1">
      <c r="A8" s="7" t="s">
        <v>119</v>
      </c>
      <c r="C8" s="25"/>
      <c r="E8" s="14">
        <v>935712897</v>
      </c>
      <c r="F8" s="14"/>
      <c r="G8" s="14">
        <v>1149021724</v>
      </c>
    </row>
    <row r="9" spans="1:7" ht="24" customHeight="1">
      <c r="A9" s="7" t="s">
        <v>30</v>
      </c>
      <c r="C9" s="25"/>
      <c r="E9" s="14"/>
      <c r="F9" s="14"/>
      <c r="G9" s="14"/>
    </row>
    <row r="10" spans="1:7" ht="24" customHeight="1">
      <c r="A10" s="7" t="s">
        <v>57</v>
      </c>
      <c r="C10" s="25"/>
      <c r="E10" s="14">
        <v>5802171</v>
      </c>
      <c r="F10" s="14"/>
      <c r="G10" s="14">
        <v>14050610</v>
      </c>
    </row>
    <row r="11" spans="1:7" ht="24" customHeight="1">
      <c r="A11" s="7" t="s">
        <v>7</v>
      </c>
      <c r="C11" s="25"/>
      <c r="E11" s="14">
        <v>4305244</v>
      </c>
      <c r="F11" s="14"/>
      <c r="G11" s="14">
        <v>4392512</v>
      </c>
    </row>
    <row r="12" spans="1:7" ht="24" customHeight="1">
      <c r="A12" s="2" t="s">
        <v>31</v>
      </c>
      <c r="E12" s="17">
        <f>SUM(E8:E11)</f>
        <v>945820312</v>
      </c>
      <c r="F12" s="14"/>
      <c r="G12" s="17">
        <f>SUM(G8:G11)</f>
        <v>1167464846</v>
      </c>
    </row>
    <row r="13" spans="1:7" ht="24" customHeight="1">
      <c r="A13" s="2" t="s">
        <v>32</v>
      </c>
      <c r="E13" s="14"/>
      <c r="F13" s="14"/>
      <c r="G13" s="14"/>
    </row>
    <row r="14" spans="1:7" ht="24" customHeight="1">
      <c r="A14" s="7" t="s">
        <v>90</v>
      </c>
      <c r="E14" s="18">
        <v>786883561</v>
      </c>
      <c r="F14" s="14"/>
      <c r="G14" s="18">
        <v>1097350426</v>
      </c>
    </row>
    <row r="15" spans="1:7" ht="24" customHeight="1">
      <c r="A15" s="7" t="s">
        <v>105</v>
      </c>
      <c r="B15" s="15"/>
      <c r="C15" s="25"/>
      <c r="E15" s="18">
        <v>36906626</v>
      </c>
      <c r="F15" s="14"/>
      <c r="G15" s="14">
        <v>37811732</v>
      </c>
    </row>
    <row r="16" spans="1:7" ht="24" customHeight="1">
      <c r="A16" s="7" t="s">
        <v>33</v>
      </c>
      <c r="B16" s="15"/>
      <c r="C16" s="25"/>
      <c r="E16" s="18">
        <v>80707201</v>
      </c>
      <c r="F16" s="14"/>
      <c r="G16" s="14">
        <v>81483626</v>
      </c>
    </row>
    <row r="17" spans="1:7" ht="24" customHeight="1">
      <c r="A17" s="2" t="s">
        <v>34</v>
      </c>
      <c r="E17" s="17">
        <f>SUM(E14:E16)</f>
        <v>904497388</v>
      </c>
      <c r="F17" s="14"/>
      <c r="G17" s="17">
        <f>SUM(G14:G16)</f>
        <v>1216645784</v>
      </c>
    </row>
    <row r="18" spans="1:7" ht="24" customHeight="1">
      <c r="A18" s="2" t="s">
        <v>106</v>
      </c>
      <c r="B18" s="15"/>
      <c r="E18" s="14">
        <f>SUM(E12-E17)</f>
        <v>41322924</v>
      </c>
      <c r="F18" s="14"/>
      <c r="G18" s="14">
        <f>SUM(G12-G17)</f>
        <v>-49180938</v>
      </c>
    </row>
    <row r="19" spans="1:7" ht="24" customHeight="1">
      <c r="A19" s="7" t="s">
        <v>35</v>
      </c>
      <c r="E19" s="16">
        <v>-71867</v>
      </c>
      <c r="F19" s="14"/>
      <c r="G19" s="16">
        <v>-69967</v>
      </c>
    </row>
    <row r="20" spans="1:7" ht="24" customHeight="1">
      <c r="A20" s="2" t="s">
        <v>107</v>
      </c>
      <c r="E20" s="14">
        <f>SUM(E18:E19)</f>
        <v>41251057</v>
      </c>
      <c r="F20" s="14"/>
      <c r="G20" s="14">
        <f>SUM(G18:G19)</f>
        <v>-49250905</v>
      </c>
    </row>
    <row r="21" spans="1:7" ht="24" customHeight="1">
      <c r="A21" s="7" t="s">
        <v>100</v>
      </c>
      <c r="C21" s="25">
        <v>17</v>
      </c>
      <c r="E21" s="16">
        <v>-8200844</v>
      </c>
      <c r="F21" s="18"/>
      <c r="G21" s="16">
        <v>10187795</v>
      </c>
    </row>
    <row r="22" spans="1:7" ht="24" customHeight="1">
      <c r="A22" s="2" t="s">
        <v>101</v>
      </c>
      <c r="E22" s="17">
        <f>SUM(E20:E21)</f>
        <v>33050213</v>
      </c>
      <c r="F22" s="18"/>
      <c r="G22" s="17">
        <f>SUM(G20:G21)</f>
        <v>-39063110</v>
      </c>
    </row>
    <row r="23" spans="1:7" ht="24" customHeight="1">
      <c r="A23" s="2" t="s">
        <v>111</v>
      </c>
      <c r="E23" s="18"/>
      <c r="F23" s="18"/>
      <c r="G23" s="18"/>
    </row>
    <row r="24" spans="1:7" ht="24" customHeight="1">
      <c r="A24" s="66" t="s">
        <v>108</v>
      </c>
      <c r="E24" s="18"/>
      <c r="F24" s="18"/>
      <c r="G24" s="18"/>
    </row>
    <row r="25" spans="1:7" ht="24" customHeight="1">
      <c r="A25" s="66" t="s">
        <v>109</v>
      </c>
    </row>
    <row r="26" spans="1:7" ht="24" customHeight="1">
      <c r="A26" s="7" t="s">
        <v>110</v>
      </c>
      <c r="E26" s="16">
        <v>-3323019</v>
      </c>
      <c r="F26" s="18"/>
      <c r="G26" s="16">
        <v>-401694</v>
      </c>
    </row>
    <row r="27" spans="1:7" ht="24" customHeight="1">
      <c r="A27" s="2" t="s">
        <v>89</v>
      </c>
      <c r="E27" s="16">
        <f>SUM(E26:E26)</f>
        <v>-3323019</v>
      </c>
      <c r="F27" s="18"/>
      <c r="G27" s="16">
        <f>SUM(G26:G26)</f>
        <v>-401694</v>
      </c>
    </row>
    <row r="28" spans="1:7" ht="24" customHeight="1" thickBot="1">
      <c r="A28" s="2" t="s">
        <v>70</v>
      </c>
      <c r="E28" s="19">
        <f>SUM(E22,E27)</f>
        <v>29727194</v>
      </c>
      <c r="F28" s="18"/>
      <c r="G28" s="19">
        <f>SUM(G22,G27)</f>
        <v>-39464804</v>
      </c>
    </row>
    <row r="29" spans="1:7" ht="24" customHeight="1" thickTop="1">
      <c r="A29" s="2"/>
      <c r="E29" s="18"/>
      <c r="F29" s="18"/>
      <c r="G29" s="18"/>
    </row>
    <row r="30" spans="1:7" ht="24" customHeight="1" thickTop="1">
      <c r="A30" s="2" t="s">
        <v>36</v>
      </c>
      <c r="C30" s="25">
        <v>18</v>
      </c>
    </row>
    <row r="31" spans="1:7" ht="24" customHeight="1" thickBot="1">
      <c r="A31" s="7" t="s">
        <v>102</v>
      </c>
      <c r="C31" s="25"/>
      <c r="E31" s="21">
        <f>E22/121500000</f>
        <v>0.27201821399176956</v>
      </c>
      <c r="F31" s="20"/>
      <c r="G31" s="21">
        <f>G22/121500000</f>
        <v>-0.32150707818930041</v>
      </c>
    </row>
    <row r="32" spans="1:7" ht="24" customHeight="1" thickTop="1">
      <c r="E32" s="13"/>
      <c r="F32" s="13"/>
      <c r="G32" s="13"/>
    </row>
    <row r="33" spans="1:7" ht="24" customHeight="1">
      <c r="A33" s="4" t="s">
        <v>11</v>
      </c>
      <c r="C33" s="26"/>
      <c r="E33" s="13"/>
      <c r="F33" s="13"/>
      <c r="G33" s="13"/>
    </row>
    <row r="34" spans="1:7" ht="24" customHeight="1">
      <c r="C34" s="26"/>
      <c r="E34" s="13"/>
      <c r="F34" s="13"/>
      <c r="G34" s="13"/>
    </row>
    <row r="35" spans="1:7" ht="24" customHeight="1">
      <c r="A35" s="2" t="s">
        <v>0</v>
      </c>
      <c r="B35" s="15"/>
    </row>
    <row r="36" spans="1:7" ht="24" customHeight="1">
      <c r="A36" s="2" t="s">
        <v>82</v>
      </c>
      <c r="B36" s="15"/>
    </row>
    <row r="37" spans="1:7" ht="24" customHeight="1">
      <c r="A37" s="2" t="s">
        <v>114</v>
      </c>
    </row>
    <row r="38" spans="1:7" ht="24" customHeight="1">
      <c r="A38" s="1"/>
      <c r="E38" s="12"/>
      <c r="F38" s="12"/>
      <c r="G38" s="3" t="s">
        <v>1</v>
      </c>
    </row>
    <row r="39" spans="1:7" ht="24" customHeight="1">
      <c r="C39" s="5"/>
      <c r="E39" s="6">
        <v>2019</v>
      </c>
      <c r="F39" s="5"/>
      <c r="G39" s="6">
        <v>2018</v>
      </c>
    </row>
    <row r="40" spans="1:7" s="10" customFormat="1" ht="24" customHeight="1">
      <c r="A40" s="9" t="s">
        <v>60</v>
      </c>
      <c r="C40" s="27"/>
    </row>
    <row r="41" spans="1:7" ht="24" customHeight="1">
      <c r="A41" s="4" t="s">
        <v>103</v>
      </c>
      <c r="E41" s="18">
        <f>SUM(E20)</f>
        <v>41251057</v>
      </c>
      <c r="F41" s="18"/>
      <c r="G41" s="18">
        <f>SUM(G20)</f>
        <v>-49250905</v>
      </c>
    </row>
    <row r="42" spans="1:7" ht="24" customHeight="1">
      <c r="A42" s="4" t="s">
        <v>104</v>
      </c>
      <c r="E42" s="14"/>
      <c r="F42" s="14"/>
      <c r="G42" s="14"/>
    </row>
    <row r="43" spans="1:7" ht="24" customHeight="1">
      <c r="A43" s="4" t="s">
        <v>120</v>
      </c>
      <c r="E43" s="14"/>
      <c r="F43" s="14"/>
      <c r="G43" s="14"/>
    </row>
    <row r="44" spans="1:7" ht="24" customHeight="1">
      <c r="A44" s="4" t="s">
        <v>37</v>
      </c>
      <c r="E44" s="22">
        <v>20948144</v>
      </c>
      <c r="F44" s="22"/>
      <c r="G44" s="22">
        <v>20882931</v>
      </c>
    </row>
    <row r="45" spans="1:7" ht="24" customHeight="1">
      <c r="A45" s="4" t="s">
        <v>134</v>
      </c>
      <c r="E45" s="22">
        <v>414803</v>
      </c>
      <c r="F45" s="22"/>
      <c r="G45" s="22">
        <v>-356125</v>
      </c>
    </row>
    <row r="46" spans="1:7" ht="24" customHeight="1">
      <c r="A46" s="4" t="s">
        <v>112</v>
      </c>
      <c r="E46" s="22">
        <v>-605159</v>
      </c>
      <c r="F46" s="22"/>
      <c r="G46" s="22">
        <v>-1313254</v>
      </c>
    </row>
    <row r="47" spans="1:7" ht="24" customHeight="1">
      <c r="A47" s="4" t="s">
        <v>121</v>
      </c>
      <c r="E47" s="22">
        <v>-187554</v>
      </c>
      <c r="F47" s="22"/>
      <c r="G47" s="22">
        <v>-1959</v>
      </c>
    </row>
    <row r="48" spans="1:7" ht="24" customHeight="1">
      <c r="A48" s="4" t="s">
        <v>93</v>
      </c>
      <c r="E48" s="22">
        <v>0</v>
      </c>
      <c r="F48" s="22"/>
      <c r="G48" s="22">
        <v>3121</v>
      </c>
    </row>
    <row r="49" spans="1:7" ht="24" customHeight="1">
      <c r="A49" s="7" t="s">
        <v>38</v>
      </c>
      <c r="E49" s="22">
        <v>11574107</v>
      </c>
      <c r="F49" s="22"/>
      <c r="G49" s="22">
        <v>5566790</v>
      </c>
    </row>
    <row r="50" spans="1:7" ht="24" customHeight="1">
      <c r="A50" s="4" t="s">
        <v>122</v>
      </c>
      <c r="E50" s="22">
        <v>-1089544</v>
      </c>
      <c r="F50" s="22"/>
      <c r="G50" s="22">
        <v>1158246</v>
      </c>
    </row>
    <row r="51" spans="1:7" ht="24" customHeight="1">
      <c r="A51" s="4" t="s">
        <v>39</v>
      </c>
      <c r="E51" s="22">
        <v>-762085</v>
      </c>
      <c r="F51" s="22"/>
      <c r="G51" s="22">
        <v>-1687936</v>
      </c>
    </row>
    <row r="52" spans="1:7" ht="24" customHeight="1">
      <c r="A52" s="4" t="s">
        <v>40</v>
      </c>
      <c r="E52" s="23">
        <v>71867</v>
      </c>
      <c r="F52" s="22"/>
      <c r="G52" s="23">
        <v>69967</v>
      </c>
    </row>
    <row r="53" spans="1:7" ht="24" customHeight="1">
      <c r="A53" s="4" t="s">
        <v>135</v>
      </c>
      <c r="E53" s="24"/>
      <c r="F53" s="22"/>
      <c r="G53" s="24"/>
    </row>
    <row r="54" spans="1:7" ht="24" customHeight="1">
      <c r="A54" s="4" t="s">
        <v>41</v>
      </c>
      <c r="E54" s="18">
        <f>SUM(E41:E52)</f>
        <v>71615636</v>
      </c>
      <c r="F54" s="18"/>
      <c r="G54" s="18">
        <f>SUM(G41:G52)</f>
        <v>-24929124</v>
      </c>
    </row>
    <row r="55" spans="1:7" ht="24" customHeight="1">
      <c r="A55" s="4" t="s">
        <v>42</v>
      </c>
      <c r="E55" s="14"/>
      <c r="F55" s="14"/>
      <c r="G55" s="14"/>
    </row>
    <row r="56" spans="1:7" ht="24" customHeight="1">
      <c r="A56" s="4" t="s">
        <v>77</v>
      </c>
      <c r="E56" s="22">
        <v>60746316</v>
      </c>
      <c r="F56" s="22"/>
      <c r="G56" s="22">
        <v>-22963710</v>
      </c>
    </row>
    <row r="57" spans="1:7" ht="24" customHeight="1">
      <c r="A57" s="4" t="s">
        <v>43</v>
      </c>
      <c r="E57" s="22">
        <v>18492708</v>
      </c>
      <c r="F57" s="22"/>
      <c r="G57" s="22">
        <v>2583569</v>
      </c>
    </row>
    <row r="58" spans="1:7" ht="24" customHeight="1">
      <c r="A58" s="4" t="s">
        <v>44</v>
      </c>
      <c r="E58" s="22">
        <v>5866738</v>
      </c>
      <c r="F58" s="22"/>
      <c r="G58" s="22">
        <v>519475</v>
      </c>
    </row>
    <row r="59" spans="1:7" ht="24" customHeight="1">
      <c r="A59" s="4" t="s">
        <v>75</v>
      </c>
      <c r="E59" s="22">
        <v>0</v>
      </c>
      <c r="F59" s="22"/>
      <c r="G59" s="22">
        <v>-30174</v>
      </c>
    </row>
    <row r="60" spans="1:7" ht="24" customHeight="1">
      <c r="A60" s="4" t="s">
        <v>45</v>
      </c>
      <c r="E60" s="22"/>
      <c r="F60" s="22"/>
      <c r="G60" s="22"/>
    </row>
    <row r="61" spans="1:7" ht="24" customHeight="1">
      <c r="A61" s="4" t="s">
        <v>71</v>
      </c>
      <c r="E61" s="22">
        <v>-113638199</v>
      </c>
      <c r="F61" s="22"/>
      <c r="G61" s="22">
        <v>-2331393</v>
      </c>
    </row>
    <row r="62" spans="1:7" ht="24" customHeight="1">
      <c r="A62" s="4" t="s">
        <v>46</v>
      </c>
      <c r="E62" s="24">
        <v>-5401868</v>
      </c>
      <c r="F62" s="24"/>
      <c r="G62" s="24">
        <v>-4889865</v>
      </c>
    </row>
    <row r="63" spans="1:7" ht="24" customHeight="1">
      <c r="A63" s="4" t="s">
        <v>123</v>
      </c>
      <c r="E63" s="18">
        <v>-3079016</v>
      </c>
      <c r="F63" s="18"/>
      <c r="G63" s="18">
        <v>-3176852</v>
      </c>
    </row>
    <row r="64" spans="1:7" ht="24" customHeight="1">
      <c r="A64" s="4" t="s">
        <v>60</v>
      </c>
      <c r="E64" s="67">
        <f>SUM(E54:E63)</f>
        <v>34602315</v>
      </c>
      <c r="F64" s="18"/>
      <c r="G64" s="67">
        <f>SUM(G54:G63)</f>
        <v>-55218074</v>
      </c>
    </row>
    <row r="65" spans="1:7" ht="24" customHeight="1">
      <c r="A65" s="4" t="s">
        <v>47</v>
      </c>
      <c r="E65" s="24">
        <v>-71867</v>
      </c>
      <c r="F65" s="24"/>
      <c r="G65" s="24">
        <v>-69967</v>
      </c>
    </row>
    <row r="66" spans="1:7" ht="24" customHeight="1">
      <c r="A66" s="4" t="s">
        <v>88</v>
      </c>
      <c r="E66" s="23">
        <v>-876964</v>
      </c>
      <c r="F66" s="22"/>
      <c r="G66" s="23">
        <v>-13866804</v>
      </c>
    </row>
    <row r="67" spans="1:7" ht="24" customHeight="1">
      <c r="A67" s="9" t="s">
        <v>136</v>
      </c>
      <c r="E67" s="16">
        <f>SUM(E64:E66)</f>
        <v>33653484</v>
      </c>
      <c r="F67" s="14"/>
      <c r="G67" s="16">
        <f>SUM(G64:G66)</f>
        <v>-69154845</v>
      </c>
    </row>
    <row r="69" spans="1:7" ht="24" customHeight="1">
      <c r="A69" s="4" t="s">
        <v>11</v>
      </c>
    </row>
    <row r="70" spans="1:7" ht="24" customHeight="1">
      <c r="A70" s="2" t="s">
        <v>0</v>
      </c>
      <c r="B70" s="15"/>
    </row>
    <row r="71" spans="1:7" ht="24" customHeight="1">
      <c r="A71" s="2" t="s">
        <v>83</v>
      </c>
      <c r="B71" s="15"/>
    </row>
    <row r="72" spans="1:7" ht="24" customHeight="1">
      <c r="A72" s="2" t="s">
        <v>114</v>
      </c>
    </row>
    <row r="73" spans="1:7" ht="24" customHeight="1">
      <c r="A73" s="1"/>
      <c r="E73" s="12"/>
      <c r="F73" s="12"/>
      <c r="G73" s="3" t="s">
        <v>1</v>
      </c>
    </row>
    <row r="74" spans="1:7" ht="24" customHeight="1">
      <c r="C74" s="5"/>
      <c r="E74" s="6">
        <v>2019</v>
      </c>
      <c r="F74" s="5"/>
      <c r="G74" s="6">
        <v>2018</v>
      </c>
    </row>
    <row r="75" spans="1:7" ht="24" customHeight="1">
      <c r="A75" s="9" t="s">
        <v>59</v>
      </c>
      <c r="B75" s="10"/>
      <c r="E75" s="8"/>
      <c r="F75" s="12"/>
      <c r="G75" s="8"/>
    </row>
    <row r="76" spans="1:7" ht="24" customHeight="1">
      <c r="A76" s="4" t="s">
        <v>126</v>
      </c>
      <c r="E76" s="1">
        <v>-15251384</v>
      </c>
      <c r="G76" s="1">
        <v>-10775320</v>
      </c>
    </row>
    <row r="77" spans="1:7" ht="24" customHeight="1">
      <c r="A77" s="4" t="s">
        <v>124</v>
      </c>
      <c r="E77" s="44">
        <v>-554400</v>
      </c>
      <c r="F77" s="24"/>
      <c r="G77" s="44">
        <v>-515300</v>
      </c>
    </row>
    <row r="78" spans="1:7" ht="24" customHeight="1">
      <c r="A78" s="4" t="s">
        <v>125</v>
      </c>
      <c r="E78" s="44">
        <v>1800800</v>
      </c>
      <c r="F78" s="24"/>
      <c r="G78" s="44">
        <v>1962</v>
      </c>
    </row>
    <row r="79" spans="1:7" s="13" customFormat="1" ht="24" customHeight="1">
      <c r="A79" s="4" t="s">
        <v>127</v>
      </c>
      <c r="C79" s="28"/>
      <c r="E79" s="44">
        <v>762837</v>
      </c>
      <c r="F79" s="24"/>
      <c r="G79" s="23">
        <v>1711151</v>
      </c>
    </row>
    <row r="80" spans="1:7" s="13" customFormat="1" ht="24" customHeight="1">
      <c r="A80" s="9" t="s">
        <v>137</v>
      </c>
      <c r="B80" s="1"/>
      <c r="C80" s="11"/>
      <c r="D80" s="1"/>
      <c r="E80" s="17">
        <f>SUM(E76:E79)</f>
        <v>-13242147</v>
      </c>
      <c r="F80" s="14"/>
      <c r="G80" s="17">
        <f>SUM(G76:G79)</f>
        <v>-9577507</v>
      </c>
    </row>
    <row r="81" spans="1:7" ht="24" customHeight="1">
      <c r="A81" s="9" t="s">
        <v>113</v>
      </c>
      <c r="B81" s="10"/>
      <c r="E81" s="14"/>
      <c r="F81" s="14"/>
      <c r="G81" s="14"/>
    </row>
    <row r="82" spans="1:7" ht="24" customHeight="1">
      <c r="A82" s="4" t="s">
        <v>96</v>
      </c>
      <c r="E82" s="22">
        <v>-1397595</v>
      </c>
      <c r="F82" s="22"/>
      <c r="G82" s="22">
        <v>-840875</v>
      </c>
    </row>
    <row r="83" spans="1:7" ht="24" customHeight="1">
      <c r="A83" s="4" t="s">
        <v>62</v>
      </c>
      <c r="E83" s="22">
        <v>-54675000</v>
      </c>
      <c r="F83" s="22"/>
      <c r="G83" s="22">
        <v>-36450000</v>
      </c>
    </row>
    <row r="84" spans="1:7" ht="24" customHeight="1">
      <c r="A84" s="9" t="s">
        <v>48</v>
      </c>
      <c r="E84" s="17">
        <f>SUM(E82:E83)</f>
        <v>-56072595</v>
      </c>
      <c r="F84" s="14"/>
      <c r="G84" s="17">
        <f>SUM(G82:G83)</f>
        <v>-37290875</v>
      </c>
    </row>
    <row r="85" spans="1:7" ht="24" customHeight="1">
      <c r="A85" s="9" t="s">
        <v>138</v>
      </c>
      <c r="E85" s="18">
        <f>SUM(E84,E80,E67)</f>
        <v>-35661258</v>
      </c>
      <c r="F85" s="14"/>
      <c r="G85" s="18">
        <f>SUM(G84,G80,G67)</f>
        <v>-116023227</v>
      </c>
    </row>
    <row r="86" spans="1:7" ht="24" customHeight="1">
      <c r="A86" s="4" t="s">
        <v>139</v>
      </c>
      <c r="D86" s="4"/>
      <c r="E86" s="24">
        <v>9848</v>
      </c>
      <c r="F86" s="24"/>
      <c r="G86" s="24">
        <v>-107599</v>
      </c>
    </row>
    <row r="87" spans="1:7" ht="24" customHeight="1">
      <c r="A87" s="9" t="s">
        <v>72</v>
      </c>
      <c r="E87" s="16">
        <v>198395426</v>
      </c>
      <c r="F87" s="18"/>
      <c r="G87" s="16">
        <v>314526252</v>
      </c>
    </row>
    <row r="88" spans="1:7" ht="24" customHeight="1" thickBot="1">
      <c r="A88" s="9" t="s">
        <v>73</v>
      </c>
      <c r="E88" s="19">
        <f>SUM(E85:E87)</f>
        <v>162744016</v>
      </c>
      <c r="F88" s="14"/>
      <c r="G88" s="19">
        <f>SUM(G85:G87)</f>
        <v>198395426</v>
      </c>
    </row>
    <row r="89" spans="1:7" ht="24" customHeight="1" thickTop="1">
      <c r="E89" s="14">
        <f>SUM(E88-BS!E8)</f>
        <v>0</v>
      </c>
      <c r="F89" s="14"/>
      <c r="G89" s="14">
        <f>SUM(G88-BS!G8)</f>
        <v>0</v>
      </c>
    </row>
    <row r="90" spans="1:7" ht="24" customHeight="1">
      <c r="A90" s="9" t="s">
        <v>94</v>
      </c>
    </row>
    <row r="91" spans="1:7" ht="24" customHeight="1">
      <c r="A91" s="4" t="s">
        <v>140</v>
      </c>
    </row>
    <row r="92" spans="1:7" ht="24" customHeight="1">
      <c r="A92" s="4" t="s">
        <v>129</v>
      </c>
    </row>
    <row r="93" spans="1:7" ht="24" customHeight="1">
      <c r="A93" s="4" t="s">
        <v>128</v>
      </c>
      <c r="C93" s="12"/>
      <c r="E93" s="24">
        <v>-5753520</v>
      </c>
      <c r="F93" s="24"/>
      <c r="G93" s="24">
        <v>6162728</v>
      </c>
    </row>
    <row r="94" spans="1:7" ht="24" customHeight="1">
      <c r="C94" s="12"/>
      <c r="F94" s="4"/>
    </row>
    <row r="95" spans="1:7" ht="24" customHeight="1">
      <c r="A95" s="4" t="s">
        <v>49</v>
      </c>
    </row>
  </sheetData>
  <printOptions horizontalCentered="1"/>
  <pageMargins left="0.74" right="0.23622047244094499" top="0.78740157480314998" bottom="0.23622047244094499" header="0.31496062992126" footer="0.31496062992126"/>
  <pageSetup paperSize="9" scale="90" fitToHeight="6" orientation="portrait" r:id="rId1"/>
  <rowBreaks count="2" manualBreakCount="2">
    <brk id="34" max="16383" man="1"/>
    <brk id="69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showGridLines="0" view="pageBreakPreview" zoomScaleNormal="100" zoomScaleSheetLayoutView="100" workbookViewId="0">
      <selection activeCell="A16" sqref="A16"/>
    </sheetView>
  </sheetViews>
  <sheetFormatPr defaultColWidth="9.08984375" defaultRowHeight="24" customHeight="1"/>
  <cols>
    <col min="1" max="1" width="41.453125" style="45" customWidth="1"/>
    <col min="2" max="2" width="1.6328125" style="45" customWidth="1"/>
    <col min="3" max="3" width="16.6328125" style="45" customWidth="1"/>
    <col min="4" max="4" width="1.6328125" style="45" customWidth="1"/>
    <col min="5" max="5" width="16.6328125" style="45" customWidth="1"/>
    <col min="6" max="6" width="1.6328125" style="45" customWidth="1"/>
    <col min="7" max="7" width="16.6328125" style="45" customWidth="1"/>
    <col min="8" max="8" width="1.6328125" style="45" customWidth="1"/>
    <col min="9" max="9" width="16.6328125" style="45" customWidth="1"/>
    <col min="10" max="10" width="1.6328125" style="45" customWidth="1"/>
    <col min="11" max="11" width="16.6328125" style="45" customWidth="1"/>
    <col min="12" max="12" width="1.6328125" style="45" customWidth="1"/>
    <col min="13" max="13" width="6.08984375" style="45" customWidth="1"/>
    <col min="14" max="14" width="15.90625" style="45" customWidth="1"/>
    <col min="15" max="16384" width="9.08984375" style="45"/>
  </cols>
  <sheetData>
    <row r="1" spans="1:11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4" customHeight="1">
      <c r="A3" s="68" t="s">
        <v>114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46" customFormat="1" ht="24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46" customFormat="1" ht="24" customHeight="1">
      <c r="C5" s="46" t="s">
        <v>50</v>
      </c>
      <c r="G5" s="70" t="s">
        <v>51</v>
      </c>
      <c r="H5" s="70"/>
      <c r="I5" s="70"/>
    </row>
    <row r="6" spans="1:11" s="46" customFormat="1" ht="24" customHeight="1">
      <c r="A6" s="48"/>
      <c r="B6" s="48"/>
      <c r="C6" s="46" t="s">
        <v>64</v>
      </c>
      <c r="G6" s="49" t="s">
        <v>52</v>
      </c>
      <c r="H6" s="49"/>
      <c r="I6" s="49"/>
    </row>
    <row r="7" spans="1:11" s="46" customFormat="1" ht="24" customHeight="1">
      <c r="A7" s="48"/>
      <c r="B7" s="48"/>
      <c r="C7" s="47" t="s">
        <v>58</v>
      </c>
      <c r="E7" s="47" t="s">
        <v>23</v>
      </c>
      <c r="G7" s="47" t="s">
        <v>53</v>
      </c>
      <c r="I7" s="47" t="s">
        <v>54</v>
      </c>
      <c r="K7" s="47" t="s">
        <v>55</v>
      </c>
    </row>
    <row r="8" spans="1:11" s="46" customFormat="1" ht="24" customHeight="1">
      <c r="A8" s="48"/>
      <c r="B8" s="48"/>
      <c r="C8" s="49"/>
      <c r="E8" s="49"/>
      <c r="G8" s="49"/>
      <c r="I8" s="49"/>
      <c r="K8" s="49"/>
    </row>
    <row r="9" spans="1:11" ht="24" customHeight="1">
      <c r="A9" s="50" t="s">
        <v>97</v>
      </c>
      <c r="B9" s="50"/>
      <c r="C9" s="51">
        <v>121500000</v>
      </c>
      <c r="D9" s="51"/>
      <c r="E9" s="51">
        <v>233350000</v>
      </c>
      <c r="F9" s="51"/>
      <c r="G9" s="51">
        <v>12150000</v>
      </c>
      <c r="H9" s="51"/>
      <c r="I9" s="51">
        <v>242570048</v>
      </c>
      <c r="J9" s="51"/>
      <c r="K9" s="51">
        <f>SUM(C9:I9)</f>
        <v>609570048</v>
      </c>
    </row>
    <row r="10" spans="1:11" ht="24" customHeight="1">
      <c r="A10" s="53" t="s">
        <v>99</v>
      </c>
      <c r="B10" s="50"/>
      <c r="C10" s="52">
        <v>0</v>
      </c>
      <c r="D10" s="51"/>
      <c r="E10" s="52">
        <v>0</v>
      </c>
      <c r="F10" s="51"/>
      <c r="G10" s="52">
        <v>0</v>
      </c>
      <c r="H10" s="51"/>
      <c r="I10" s="52">
        <v>-39063110</v>
      </c>
      <c r="J10" s="51"/>
      <c r="K10" s="52">
        <f>SUM(C10:I10)</f>
        <v>-39063110</v>
      </c>
    </row>
    <row r="11" spans="1:11" ht="24" customHeight="1">
      <c r="A11" s="53" t="s">
        <v>89</v>
      </c>
      <c r="B11" s="50"/>
      <c r="C11" s="65">
        <v>0</v>
      </c>
      <c r="D11" s="51"/>
      <c r="E11" s="65">
        <v>0</v>
      </c>
      <c r="F11" s="51"/>
      <c r="G11" s="65">
        <v>0</v>
      </c>
      <c r="H11" s="51"/>
      <c r="I11" s="65">
        <v>-401694</v>
      </c>
      <c r="J11" s="51"/>
      <c r="K11" s="65">
        <f>SUM(C11:I11)</f>
        <v>-401694</v>
      </c>
    </row>
    <row r="12" spans="1:11" ht="24" customHeight="1">
      <c r="A12" s="53" t="s">
        <v>70</v>
      </c>
      <c r="C12" s="54">
        <f>SUM(C10:C11)</f>
        <v>0</v>
      </c>
      <c r="D12" s="52"/>
      <c r="E12" s="54">
        <f>SUM(E10:E11)</f>
        <v>0</v>
      </c>
      <c r="F12" s="52"/>
      <c r="G12" s="54">
        <f>SUM(G10:G11)</f>
        <v>0</v>
      </c>
      <c r="H12" s="52"/>
      <c r="I12" s="54">
        <f>SUM(I10:I11)</f>
        <v>-39464804</v>
      </c>
      <c r="J12" s="52"/>
      <c r="K12" s="54">
        <f>SUM(K10:K11)</f>
        <v>-39464804</v>
      </c>
    </row>
    <row r="13" spans="1:11" ht="24" customHeight="1">
      <c r="A13" s="53" t="s">
        <v>133</v>
      </c>
      <c r="C13" s="52">
        <v>0</v>
      </c>
      <c r="D13" s="52"/>
      <c r="E13" s="52">
        <v>0</v>
      </c>
      <c r="F13" s="52"/>
      <c r="G13" s="52">
        <v>0</v>
      </c>
      <c r="H13" s="52"/>
      <c r="I13" s="52">
        <v>-36450000</v>
      </c>
      <c r="J13" s="52"/>
      <c r="K13" s="52">
        <f>SUM(C13:I13)</f>
        <v>-36450000</v>
      </c>
    </row>
    <row r="14" spans="1:11" ht="24" customHeight="1" thickBot="1">
      <c r="A14" s="50" t="s">
        <v>98</v>
      </c>
      <c r="C14" s="55">
        <f>SUM(C9,C12,C13)</f>
        <v>121500000</v>
      </c>
      <c r="D14" s="52"/>
      <c r="E14" s="55">
        <f>SUM(E9,E12,E13)</f>
        <v>233350000</v>
      </c>
      <c r="F14" s="52"/>
      <c r="G14" s="55">
        <f>SUM(G9,G12,G13)</f>
        <v>12150000</v>
      </c>
      <c r="H14" s="52"/>
      <c r="I14" s="55">
        <f>SUM(I9,I12,I13)</f>
        <v>166655244</v>
      </c>
      <c r="J14" s="52"/>
      <c r="K14" s="55">
        <f>SUM(K9,K12,K13)</f>
        <v>533655244</v>
      </c>
    </row>
    <row r="15" spans="1:11" ht="24" customHeight="1" thickTop="1">
      <c r="A15" s="53"/>
      <c r="C15" s="56"/>
      <c r="D15" s="56"/>
      <c r="E15" s="56"/>
      <c r="F15" s="56"/>
      <c r="G15" s="56"/>
      <c r="H15" s="56"/>
      <c r="I15" s="56"/>
      <c r="J15" s="56"/>
      <c r="K15" s="56">
        <f>SUM(K14-BS!G53)</f>
        <v>0</v>
      </c>
    </row>
    <row r="16" spans="1:11" ht="24" customHeight="1">
      <c r="A16" s="50" t="s">
        <v>115</v>
      </c>
      <c r="B16" s="50"/>
      <c r="C16" s="51">
        <f>SUM(C14)</f>
        <v>121500000</v>
      </c>
      <c r="D16" s="51"/>
      <c r="E16" s="51">
        <f>SUM(E14)</f>
        <v>233350000</v>
      </c>
      <c r="F16" s="51"/>
      <c r="G16" s="51">
        <f>SUM(G14)</f>
        <v>12150000</v>
      </c>
      <c r="H16" s="51"/>
      <c r="I16" s="51">
        <f>SUM(I14)</f>
        <v>166655244</v>
      </c>
      <c r="J16" s="51"/>
      <c r="K16" s="51">
        <f>SUM(C16:I16)</f>
        <v>533655244</v>
      </c>
    </row>
    <row r="17" spans="1:11" ht="24" customHeight="1">
      <c r="A17" s="53" t="s">
        <v>69</v>
      </c>
      <c r="B17" s="50"/>
      <c r="C17" s="52">
        <v>0</v>
      </c>
      <c r="D17" s="51"/>
      <c r="E17" s="52">
        <v>0</v>
      </c>
      <c r="F17" s="51"/>
      <c r="G17" s="52">
        <v>0</v>
      </c>
      <c r="H17" s="51"/>
      <c r="I17" s="52">
        <f>SUM(PL!E22)</f>
        <v>33050213</v>
      </c>
      <c r="J17" s="51"/>
      <c r="K17" s="52">
        <f>SUM(C17:I17)</f>
        <v>33050213</v>
      </c>
    </row>
    <row r="18" spans="1:11" ht="24" customHeight="1">
      <c r="A18" s="53" t="s">
        <v>89</v>
      </c>
      <c r="B18" s="50"/>
      <c r="C18" s="65">
        <v>0</v>
      </c>
      <c r="D18" s="51"/>
      <c r="E18" s="65">
        <v>0</v>
      </c>
      <c r="F18" s="51"/>
      <c r="G18" s="65">
        <v>0</v>
      </c>
      <c r="H18" s="51"/>
      <c r="I18" s="65">
        <f>PL!E26</f>
        <v>-3323019</v>
      </c>
      <c r="J18" s="51"/>
      <c r="K18" s="65">
        <f>SUM(C18:I18)</f>
        <v>-3323019</v>
      </c>
    </row>
    <row r="19" spans="1:11" ht="24" customHeight="1">
      <c r="A19" s="53" t="s">
        <v>70</v>
      </c>
      <c r="C19" s="54">
        <f>SUM(C17:C18)</f>
        <v>0</v>
      </c>
      <c r="D19" s="52"/>
      <c r="E19" s="54">
        <f>SUM(E17:E18)</f>
        <v>0</v>
      </c>
      <c r="F19" s="52"/>
      <c r="G19" s="54">
        <f>SUM(G17:G18)</f>
        <v>0</v>
      </c>
      <c r="H19" s="52"/>
      <c r="I19" s="54">
        <f>SUM(I17:I18)</f>
        <v>29727194</v>
      </c>
      <c r="J19" s="52"/>
      <c r="K19" s="54">
        <f>SUM(K17:K18)</f>
        <v>29727194</v>
      </c>
    </row>
    <row r="20" spans="1:11" ht="24" customHeight="1">
      <c r="A20" s="53" t="s">
        <v>133</v>
      </c>
      <c r="C20" s="52">
        <v>0</v>
      </c>
      <c r="D20" s="52"/>
      <c r="E20" s="52">
        <v>0</v>
      </c>
      <c r="F20" s="52"/>
      <c r="G20" s="52">
        <v>0</v>
      </c>
      <c r="H20" s="52"/>
      <c r="I20" s="51">
        <v>-54675000</v>
      </c>
      <c r="J20" s="52"/>
      <c r="K20" s="52">
        <f>SUM(C20:I20)</f>
        <v>-54675000</v>
      </c>
    </row>
    <row r="21" spans="1:11" ht="24" customHeight="1" thickBot="1">
      <c r="A21" s="50" t="s">
        <v>116</v>
      </c>
      <c r="C21" s="55">
        <f>SUM(C16,C19,C20)</f>
        <v>121500000</v>
      </c>
      <c r="D21" s="52"/>
      <c r="E21" s="55">
        <f>SUM(E16,E19,E20)</f>
        <v>233350000</v>
      </c>
      <c r="F21" s="52"/>
      <c r="G21" s="55">
        <f>SUM(G16,G19,G20)</f>
        <v>12150000</v>
      </c>
      <c r="H21" s="52"/>
      <c r="I21" s="55">
        <f>SUM(I16,I19,I20)</f>
        <v>141707438</v>
      </c>
      <c r="J21" s="52"/>
      <c r="K21" s="55">
        <f>SUM(K16+K19+K20)</f>
        <v>508707438</v>
      </c>
    </row>
    <row r="22" spans="1:11" ht="24" customHeight="1" thickTop="1">
      <c r="A22" s="53"/>
      <c r="C22" s="56"/>
      <c r="D22" s="56"/>
      <c r="E22" s="56"/>
      <c r="F22" s="56"/>
      <c r="G22" s="56"/>
      <c r="H22" s="56"/>
      <c r="I22" s="56"/>
      <c r="J22" s="56"/>
      <c r="K22" s="56">
        <f>SUM(K21-BS!E53)</f>
        <v>0</v>
      </c>
    </row>
    <row r="23" spans="1:11" ht="24" customHeight="1">
      <c r="A23" s="53" t="s">
        <v>11</v>
      </c>
      <c r="B23" s="57"/>
      <c r="C23" s="58"/>
      <c r="D23" s="59"/>
      <c r="E23" s="59"/>
      <c r="F23" s="59"/>
      <c r="G23" s="59"/>
      <c r="H23" s="59"/>
      <c r="I23" s="59"/>
    </row>
    <row r="24" spans="1:11" ht="24" customHeight="1">
      <c r="A24" s="60"/>
      <c r="B24" s="57"/>
      <c r="C24" s="58"/>
      <c r="D24" s="59"/>
      <c r="E24" s="59"/>
      <c r="F24" s="59"/>
      <c r="G24" s="59"/>
      <c r="H24" s="59"/>
      <c r="I24" s="59"/>
    </row>
    <row r="25" spans="1:11" ht="24" customHeight="1">
      <c r="A25" s="61"/>
      <c r="B25" s="57"/>
      <c r="C25" s="58"/>
      <c r="D25" s="59"/>
      <c r="E25" s="59"/>
      <c r="F25" s="59"/>
      <c r="G25" s="62"/>
      <c r="H25" s="59"/>
      <c r="I25" s="62"/>
    </row>
    <row r="35" spans="1:9" ht="24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4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4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24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24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4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24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4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24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24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24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24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24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24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24" customHeight="1">
      <c r="A50" s="63"/>
      <c r="B50" s="63"/>
      <c r="C50" s="63"/>
      <c r="D50" s="63"/>
      <c r="E50" s="63"/>
      <c r="F50" s="63"/>
      <c r="G50" s="63"/>
      <c r="H50" s="63"/>
      <c r="I50" s="63"/>
    </row>
    <row r="60" spans="1:9" ht="24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24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24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24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24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24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24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24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24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24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24" customHeight="1">
      <c r="A70" s="63"/>
      <c r="B70" s="63"/>
      <c r="C70" s="63"/>
      <c r="D70" s="63"/>
      <c r="E70" s="63"/>
      <c r="F70" s="63"/>
      <c r="G70" s="63"/>
      <c r="H70" s="63"/>
      <c r="I70" s="64"/>
    </row>
  </sheetData>
  <mergeCells count="5">
    <mergeCell ref="A1:K1"/>
    <mergeCell ref="A2:K2"/>
    <mergeCell ref="A3:K3"/>
    <mergeCell ref="A4:K4"/>
    <mergeCell ref="G5:I5"/>
  </mergeCells>
  <printOptions horizontalCentered="1"/>
  <pageMargins left="0.7" right="0.23622047244094499" top="0.78700000000000003" bottom="0.196850393700787" header="0.31496062992126" footer="0.31496062992126"/>
  <pageSetup paperSize="9" scale="7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</vt:lpstr>
      <vt:lpstr>CE</vt:lpstr>
      <vt:lpstr>BS!Print_Area</vt:lpstr>
      <vt:lpstr>CE!Print_Area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2020-02-03T08:00:23Z</cp:lastPrinted>
  <dcterms:created xsi:type="dcterms:W3CDTF">2011-05-02T09:04:56Z</dcterms:created>
  <dcterms:modified xsi:type="dcterms:W3CDTF">2020-02-19T10:05:54Z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3e80c104-8c5f-4cb2-a365-2e837e32f3cf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