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BKM105\Documents\0_Audited FS and SET report\EY 2019-Q4\"/>
    </mc:Choice>
  </mc:AlternateContent>
  <xr:revisionPtr revIDLastSave="0" documentId="8_{BC434EB2-982F-48F0-B18A-920519413822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BS" sheetId="3" r:id="rId1"/>
    <sheet name="PL" sheetId="1" r:id="rId2"/>
    <sheet name="CE" sheetId="2" r:id="rId3"/>
  </sheets>
  <definedNames>
    <definedName name="_xlnm.Print_Area" localSheetId="0">BS!$A$1:$G$61</definedName>
    <definedName name="_xlnm.Print_Area" localSheetId="2">CE!$A$1:$L$23</definedName>
    <definedName name="_xlnm.Print_Area" localSheetId="1">PL!$A$1:$F$93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3" l="1"/>
  <c r="D25" i="1"/>
  <c r="D20" i="3" l="1"/>
  <c r="F20" i="3"/>
  <c r="F13" i="3"/>
  <c r="F12" i="1" l="1"/>
  <c r="D35" i="3" l="1"/>
  <c r="F26" i="1" l="1"/>
  <c r="D26" i="1"/>
  <c r="J18" i="2" s="1"/>
  <c r="D17" i="1" l="1"/>
  <c r="F17" i="1"/>
  <c r="D78" i="1" l="1"/>
  <c r="F78" i="1"/>
  <c r="D12" i="2" l="1"/>
  <c r="H12" i="2"/>
  <c r="F12" i="2"/>
  <c r="L11" i="2"/>
  <c r="H19" i="2"/>
  <c r="F19" i="2"/>
  <c r="D19" i="2"/>
  <c r="L18" i="2"/>
  <c r="F40" i="3" l="1"/>
  <c r="F35" i="3"/>
  <c r="F82" i="1"/>
  <c r="D14" i="2"/>
  <c r="D16" i="2" s="1"/>
  <c r="F14" i="2"/>
  <c r="F16" i="2" s="1"/>
  <c r="H14" i="2"/>
  <c r="H16" i="2" s="1"/>
  <c r="L9" i="2"/>
  <c r="F21" i="3" l="1"/>
  <c r="F41" i="3"/>
  <c r="F18" i="1"/>
  <c r="F20" i="1" s="1"/>
  <c r="F22" i="1" s="1"/>
  <c r="F27" i="1" s="1"/>
  <c r="F30" i="1" l="1"/>
  <c r="J12" i="2"/>
  <c r="D82" i="1"/>
  <c r="J14" i="2" l="1"/>
  <c r="J16" i="2" s="1"/>
  <c r="L10" i="2"/>
  <c r="L12" i="2" s="1"/>
  <c r="D12" i="1"/>
  <c r="F52" i="3" l="1"/>
  <c r="F53" i="3" s="1"/>
  <c r="D18" i="1"/>
  <c r="D40" i="3"/>
  <c r="D20" i="1" l="1"/>
  <c r="D22" i="1" s="1"/>
  <c r="D27" i="1" s="1"/>
  <c r="D41" i="3"/>
  <c r="F54" i="3"/>
  <c r="D13" i="3"/>
  <c r="D21" i="3" l="1"/>
  <c r="D30" i="1" l="1"/>
  <c r="L13" i="2"/>
  <c r="L14" i="2" s="1"/>
  <c r="L20" i="2"/>
  <c r="L16" i="2"/>
  <c r="D21" i="2"/>
  <c r="D47" i="3" s="1"/>
  <c r="L15" i="2" l="1"/>
  <c r="F39" i="1" l="1"/>
  <c r="F52" i="1" l="1"/>
  <c r="F62" i="1" s="1"/>
  <c r="F65" i="1" s="1"/>
  <c r="H21" i="2"/>
  <c r="D50" i="3" s="1"/>
  <c r="F21" i="2"/>
  <c r="D48" i="3" s="1"/>
  <c r="F83" i="1" l="1"/>
  <c r="F87" i="1" s="1"/>
  <c r="F88" i="1" s="1"/>
  <c r="D39" i="1"/>
  <c r="D52" i="1" s="1"/>
  <c r="D62" i="1" s="1"/>
  <c r="D65" i="1" s="1"/>
  <c r="D83" i="1" l="1"/>
  <c r="D87" i="1" s="1"/>
  <c r="D88" i="1" s="1"/>
  <c r="J17" i="2"/>
  <c r="J19" i="2" l="1"/>
  <c r="J21" i="2" s="1"/>
  <c r="L17" i="2"/>
  <c r="L19" i="2" s="1"/>
  <c r="D51" i="3" l="1"/>
  <c r="D52" i="3" s="1"/>
  <c r="D53" i="3" s="1"/>
  <c r="D54" i="3" s="1"/>
  <c r="L21" i="2"/>
  <c r="L22" i="2" l="1"/>
</calcChain>
</file>

<file path=xl/sharedStrings.xml><?xml version="1.0" encoding="utf-8"?>
<sst xmlns="http://schemas.openxmlformats.org/spreadsheetml/2006/main" count="171" uniqueCount="141">
  <si>
    <t>บริษัท ไทยโพลีอะคริลิค จำกัด (มหาชน)</t>
  </si>
  <si>
    <t>งบแสดงฐานะการเงิน</t>
  </si>
  <si>
    <t>(หน่วย: บาท)</t>
  </si>
  <si>
    <t>หมายเหตุ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</si>
  <si>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</si>
  <si>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</si>
  <si>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</si>
  <si>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สินทรัพย์หมุนเวียนอื่น</t>
  </si>
  <si>
    <t xml:space="preserve">   อื่น ๆ</t>
  </si>
  <si>
    <t>รวมสินทรัพย์หมุนเวียน</t>
  </si>
  <si>
    <t>สินทรัพย์ไม่หมุนเวียน</t>
  </si>
  <si>
    <t>รวมสินทรัพย์ไม่หมุนเวียน</t>
  </si>
  <si>
    <t>รวมสินทรัพย์</t>
  </si>
  <si>
    <t>หมายเหตุประกอบงบการเงินเป็นส่วนหนึ่งของงบการเงินนี้</t>
  </si>
  <si>
    <t>งบแสดงฐานะการเงิน (ต่อ)</t>
  </si>
  <si>
    <t>หนี้สินและส่วนของผู้ถือหุ้น</t>
  </si>
  <si>
    <t>หนี้สินหมุนเวียน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</si>
  <si>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</si>
  <si>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</si>
  <si>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</si>
  <si>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สำรองผลประโยชน์ระยะยาวของพนักงาน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</si>
  <si>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</si>
  <si>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</si>
  <si>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</si>
  <si>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</si>
  <si>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 xml:space="preserve">   ทุนจดทะเบียน</t>
  </si>
  <si>
    <t xml:space="preserve">   ทุนออกจำหน่ายและชำระเต็มมูลค่าแล้ว</t>
  </si>
  <si>
    <t>ส่วนเกินมูลค่าหุ้นสามัญ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</si>
  <si>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</si>
  <si>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</si>
  <si>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</si>
  <si>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>รวมส่วนของผู้ถือหุ้น</t>
  </si>
  <si>
    <t>รวมหนี้สินและส่วนของผู้ถือหุ้น</t>
  </si>
  <si>
    <t>กรรมการ</t>
  </si>
  <si>
    <t>งบกำไรขาดทุนเบ็ดเสร็จ</t>
  </si>
  <si>
    <t>รายได้</t>
  </si>
  <si>
    <t>รายได้อื่น</t>
  </si>
  <si>
    <t>รวมรายได้</t>
  </si>
  <si>
    <t>ค่าใช้จ่าย</t>
  </si>
  <si>
    <t>ค่าใช้จ่ายในการบริหาร</t>
  </si>
  <si>
    <t>รวมค่าใช้จ่าย</t>
  </si>
  <si>
    <t>ค่าใช้จ่ายทางการเงิน</t>
  </si>
  <si>
    <t>งบกระแสเงินสด</t>
  </si>
  <si>
    <t xml:space="preserve">   จากกิจกรรมดำเนินงาน</t>
  </si>
  <si>
    <t xml:space="preserve">   ค่าเสื่อมราคาและค่าตัดจำหน่าย</t>
  </si>
  <si>
    <t xml:space="preserve">   สำรองผลประโยชน์ระยะยาวของพนักงาน</t>
  </si>
  <si>
    <t xml:space="preserve">   ดอกเบี้ยรับ</t>
  </si>
  <si>
    <t xml:space="preserve">   ค่าใช้จ่ายดอกเบี้ย</t>
  </si>
  <si>
    <t xml:space="preserve">   และหนี้สินดำเนินงาน</t>
  </si>
  <si>
    <t>สินทรัพย์ดำเนินงาน (เพิ่มขึ้น) ลดลง</t>
  </si>
  <si>
    <t xml:space="preserve">   สินค้าคงเหลือ</t>
  </si>
  <si>
    <t xml:space="preserve">   สินทรัพย์หมุนเวียนอื่น</t>
  </si>
  <si>
    <t>หนี้สินดำเนินงานเพิ่มขึ้น (ลดลง)</t>
  </si>
  <si>
    <t xml:space="preserve">   หนี้สินหมุนเวียนอื่น</t>
  </si>
  <si>
    <t xml:space="preserve">   จ่ายดอกเบี้ย</t>
  </si>
  <si>
    <t>งบกระแสเงินสด (ต่อ)</t>
  </si>
  <si>
    <t>เงินสดสุทธิใช้ไปในกิจกรรมจัดหาเงิน</t>
  </si>
  <si>
    <t>งบแสดงการเปลี่ยนแปลงส่วนของผู้ถือหุ้น</t>
  </si>
  <si>
    <t>ส่วนเกิน</t>
  </si>
  <si>
    <t>จัดสรรแล้ว -</t>
  </si>
  <si>
    <t>สำรองตามกฎหมาย</t>
  </si>
  <si>
    <t>ยังไม่ได้จัดสรร</t>
  </si>
  <si>
    <t>รวม</t>
  </si>
  <si>
    <t>ภาษีเงินได้ค้างจ่าย</t>
  </si>
  <si>
    <t>กระแสเงินสดจาก (ใช้ไปใน) กิจกรรมดำเนินงาน</t>
  </si>
  <si>
    <t xml:space="preserve">   สำหรับเงินสดและรายการเทียบเท่าเงินสด</t>
  </si>
  <si>
    <t>ข้อมูลกระแสเงินสดเปิดเผยเพิ่มเติม</t>
  </si>
  <si>
    <t xml:space="preserve">   รายได้จากการขายเศษซาก</t>
  </si>
  <si>
    <t>จำหน่ายและชำระ</t>
  </si>
  <si>
    <t>เต็มมูลค่าแล้ว</t>
  </si>
  <si>
    <t>มูลค่าหุ้นสามัญ</t>
  </si>
  <si>
    <t>กำไรต่อหุ้น</t>
  </si>
  <si>
    <t>เงินปันผลจ่าย</t>
  </si>
  <si>
    <t xml:space="preserve">   จ่ายภาษีเงินได้</t>
  </si>
  <si>
    <t>กระแสเงินสดจาก (ใช้ไปใน) กิจกรรมลงทุน</t>
  </si>
  <si>
    <t xml:space="preserve">   สินทรัพย์ไม่หมุนเวียนอื่น</t>
  </si>
  <si>
    <t xml:space="preserve">สินค้าคงเหลือ </t>
  </si>
  <si>
    <t xml:space="preserve">ที่ดิน อาคารและอุปกรณ์ </t>
  </si>
  <si>
    <t>สินทรัพย์ไม่หมุนเวียนอื่น</t>
  </si>
  <si>
    <t>เจ้าหนี้การค้าและเจ้าหนี้อื่น</t>
  </si>
  <si>
    <t>กำไรสำหรับปี</t>
  </si>
  <si>
    <t xml:space="preserve">   เจ้าหนี้การค้าและเจ้าหนี้อื่น</t>
  </si>
  <si>
    <t>เงินสดและรายการเทียบเท่าเงินสดต้นปี</t>
  </si>
  <si>
    <t>เงินสดและรายการเทียบเท่าเงินสดปลายปี</t>
  </si>
  <si>
    <t xml:space="preserve">   กำหนดชำระภายในหนึ่งปี</t>
  </si>
  <si>
    <t xml:space="preserve">      หุ้นสามัญ 121,500,000 หุ้น มูลค่าหุ้นละ 1 บาท</t>
  </si>
  <si>
    <t>ส่วนของหนี้สินตามสัญญาเช่าการเงินที่ถึงกำหนดชำระภายในหนึ่งปี</t>
  </si>
  <si>
    <t xml:space="preserve">กำไรขาดทุนเบ็ดเสร็จรวมสำหรับปี </t>
  </si>
  <si>
    <t>หนี้สินตามสัญญาเช่าการเงิน - สุทธิจากส่วนที่ถึง</t>
  </si>
  <si>
    <t>ลูกหนี้การค้าและลูกหนี้อื่น</t>
  </si>
  <si>
    <t xml:space="preserve">   ลูกหนี้การค้าและลูกหนี้อื่น</t>
  </si>
  <si>
    <t>ต้นทุนขายและบริการ</t>
  </si>
  <si>
    <t xml:space="preserve">กำไรขาดทุนเบ็ดเสร็จอื่นสำหรับปี </t>
  </si>
  <si>
    <t xml:space="preserve">   ขาดทุนจากการตัดจำหน่ายอุปกรณ์</t>
  </si>
  <si>
    <t>ซื้อซอฟต์แวร์คอมพิวเตอร์</t>
  </si>
  <si>
    <t>ชำระหนี้สินตามสัญญาเช่าการเงิน</t>
  </si>
  <si>
    <t>สินทรัพย์ภาษีเงินได้รอการตัดบัญชี</t>
  </si>
  <si>
    <t>ทุนออก</t>
  </si>
  <si>
    <t>สินทรัพย์ไม่มีตัวตน - ซอฟต์แวร์คอมพิวเตอร์</t>
  </si>
  <si>
    <t>กำไรขาดทุน:</t>
  </si>
  <si>
    <t>ยอดคงเหลือ ณ วันที่ 1 มกราคม 2561</t>
  </si>
  <si>
    <t>ยอดคงเหลือ ณ วันที่ 31 ธันวาคม 2561</t>
  </si>
  <si>
    <t>ขาดทุนสำหรับปี</t>
  </si>
  <si>
    <t>กำไร (ขาดทุน) สำหรับปี</t>
  </si>
  <si>
    <t>กำไร (ขาดทุน) ต่อหุ้นขั้นพื้นฐาน</t>
  </si>
  <si>
    <t>กำไร (ขาดทุน) ก่อนภาษี</t>
  </si>
  <si>
    <t>รายการปรับกระทบยอดกำไร (ขาดทุน) ก่อนภาษีเป็นเงินสดรับ (จ่าย)</t>
  </si>
  <si>
    <t xml:space="preserve">   โอนกลับรายการปรับลดสินค้าคงเหลือเป็นมูลค่าสุทธิที่จะได้รับ</t>
  </si>
  <si>
    <t>ค่าใช้จ่ายในการขายและจัดจำหน่าย</t>
  </si>
  <si>
    <t>กำไร (ขาดทุน) ก่อนค่าใช้จ่ายทางการเงินและผลประโยชน์ (ค่าใช้จ่าย) ภาษีเงินได้</t>
  </si>
  <si>
    <t>กำไร (ขาดทุน) ก่อนผลประโยชน์ (ค่าใช้จ่าย) ภาษีเงินได้</t>
  </si>
  <si>
    <t>ผลประโยชน์ (ค่าใช้จ่าย) ภาษีเงินได้</t>
  </si>
  <si>
    <t xml:space="preserve">   เจ้าหนี้จากการซื้อเครื่องจักรและอุปกรณ์เพิ่มขึ้น (ลดลง) </t>
  </si>
  <si>
    <t>กำไรขาดทุนเบ็ดเสร็จอื่น:</t>
  </si>
  <si>
    <t>ผลขาดทุนจากการประมาณการตามหลักคณิตศาสตร์ประกันภัย - สุทธิจากภาษีเงินได้</t>
  </si>
  <si>
    <t>กระแสเงินสดจาก (ใช้ไปใน) กิจกรรมจัดหาเงิน</t>
  </si>
  <si>
    <t>รายการที่จะไม่ถูกบันทึกในส่วนของกำไรหรือขาดทุนในภายหลัง</t>
  </si>
  <si>
    <t>สำหรับปีสิ้นสุดวันที่ 31 ธันวาคม 2562</t>
  </si>
  <si>
    <t>ยอดคงเหลือ ณ วันที่ 1 มกราคม 2562</t>
  </si>
  <si>
    <t>ยอดคงเหลือ ณ วันที่ 31 ธันวาคม 2562</t>
  </si>
  <si>
    <t>ณ วันที่ 31 ธันวาคม 2562</t>
  </si>
  <si>
    <t>รายได้จากการขายและบริการ</t>
  </si>
  <si>
    <t xml:space="preserve">   จ่ายสำรองผลประโยชน์ระยะยาวของพนักงาน</t>
  </si>
  <si>
    <t>ปรับปรุงอาคารและซื้อเครื่องจักรและอุปกรณ์</t>
  </si>
  <si>
    <t>เงินสดรับจากการจำหน่ายเครื่องจักรและอุปกรณ์</t>
  </si>
  <si>
    <t>เงินสดรับจากดอกเบี้ย</t>
  </si>
  <si>
    <t xml:space="preserve">   กำไรจากการจำหน่ายเครื่องจักรและอุปกรณ์</t>
  </si>
  <si>
    <t>เงินฝากธนาคารที่มีภาระค้ำประกัน</t>
  </si>
  <si>
    <t>เงินลงทุนชั่วคราว - เงินฝากประจำ</t>
  </si>
  <si>
    <t xml:space="preserve">   ขาดทุน (กำไร) จากอัตราแลกเปลี่ยนที่ยังไม่เกิดขึ้นจริง</t>
  </si>
  <si>
    <t>2562</t>
  </si>
  <si>
    <t>2561</t>
  </si>
  <si>
    <t>เงินปันผลจ่าย (หมายเหตุ 21)</t>
  </si>
  <si>
    <t xml:space="preserve">   (โอนกลับ) ค่าเผื่อหนี้สงสัยจะสูญ</t>
  </si>
  <si>
    <t>กำไร (ขาดทุน) จากการดำเนินงานก่อนการเปลี่ยนแปลงในสินทรัพย์</t>
  </si>
  <si>
    <t>เงินสดจาก (ใช้ไปใน) กิจกรรมดำเนินงาน</t>
  </si>
  <si>
    <t>เงินสดสุทธิจาก (ใช้ไปใน) กิจกรรมดำเนินงาน</t>
  </si>
  <si>
    <t>เงินสดสุทธิใช้ไปในกิจกรรมลงทุน</t>
  </si>
  <si>
    <t>เงินสดและรายการเทียบเท่าเงินสดลดลงสุทธิ</t>
  </si>
  <si>
    <t>กำไร (ขาดทุน) จากอัตราแลกเปลี่ยนที่ยังไม่เกิดขึ้นจริง</t>
  </si>
  <si>
    <t>รายการที่ไม่ใช่เงินสด: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</si>
</sst>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8">
    <font>
      <sz val="10"/>
      <color theme="1"/>
      <name val="Arial"/>
      <family val="2"/>
    </font>
    <font>
      <b/>
      <sz val="16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i/>
      <sz val="16"/>
      <name val="Angsana New"/>
      <family val="1"/>
    </font>
    <font>
      <sz val="10"/>
      <name val="ApFont"/>
    </font>
    <font>
      <sz val="10"/>
      <color theme="1"/>
      <name val="Arial"/>
      <family val="2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5" fillId="0" borderId="0"/>
  </cellStyleXfs>
  <cellXfs count="98">
    <xf numFmtId="0" fontId="0" fillId="0" borderId="0" xfId="0"/>
    <xf numFmtId="164" fontId="2" fillId="0" borderId="0" xfId="2" applyNumberFormat="1" applyFont="1" applyFill="1" applyAlignment="1">
      <alignment vertical="top"/>
    </xf>
    <xf numFmtId="164" fontId="2" fillId="0" borderId="0" xfId="2" applyNumberFormat="1" applyFont="1" applyFill="1" applyAlignment="1">
      <alignment horizontal="center" vertical="top"/>
    </xf>
    <xf numFmtId="0" fontId="3" fillId="0" borderId="0" xfId="2" applyNumberFormat="1" applyFont="1" applyFill="1" applyAlignment="1">
      <alignment horizontal="center" vertical="top"/>
    </xf>
    <xf numFmtId="164" fontId="2" fillId="0" borderId="0" xfId="2" applyNumberFormat="1" applyFont="1" applyFill="1" applyBorder="1" applyAlignment="1">
      <alignment horizontal="center" vertical="top"/>
    </xf>
    <xf numFmtId="0" fontId="1" fillId="0" borderId="0" xfId="2" applyNumberFormat="1" applyFont="1" applyFill="1" applyAlignment="1">
      <alignment vertical="top"/>
    </xf>
    <xf numFmtId="0" fontId="4" fillId="0" borderId="0" xfId="2" applyNumberFormat="1" applyFont="1" applyFill="1" applyAlignment="1">
      <alignment horizontal="center" vertical="top"/>
    </xf>
    <xf numFmtId="0" fontId="2" fillId="0" borderId="0" xfId="2" applyNumberFormat="1" applyFont="1" applyFill="1" applyAlignment="1">
      <alignment vertical="top"/>
    </xf>
    <xf numFmtId="41" fontId="2" fillId="0" borderId="0" xfId="2" applyNumberFormat="1" applyFont="1" applyFill="1" applyBorder="1" applyAlignment="1">
      <alignment horizontal="center" vertical="top"/>
    </xf>
    <xf numFmtId="41" fontId="2" fillId="0" borderId="2" xfId="2" applyNumberFormat="1" applyFont="1" applyFill="1" applyBorder="1" applyAlignment="1">
      <alignment horizontal="center" vertical="top"/>
    </xf>
    <xf numFmtId="41" fontId="2" fillId="0" borderId="0" xfId="2" applyNumberFormat="1" applyFont="1" applyFill="1" applyAlignment="1">
      <alignment vertical="top"/>
    </xf>
    <xf numFmtId="0" fontId="1" fillId="0" borderId="0" xfId="0" quotePrefix="1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Continuous" vertical="center"/>
    </xf>
    <xf numFmtId="164" fontId="2" fillId="0" borderId="0" xfId="0" applyNumberFormat="1" applyFont="1" applyFill="1" applyAlignment="1">
      <alignment horizontal="centerContinuous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quotePrefix="1" applyNumberFormat="1" applyFont="1" applyFill="1" applyAlignment="1">
      <alignment horizontal="centerContinuous" vertical="center"/>
    </xf>
    <xf numFmtId="37" fontId="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0" xfId="0" quotePrefix="1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/>
    </xf>
    <xf numFmtId="41" fontId="2" fillId="0" borderId="3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1" xfId="0" applyNumberFormat="1" applyFont="1" applyFill="1" applyBorder="1" applyAlignment="1">
      <alignment horizontal="center" vertical="center"/>
    </xf>
    <xf numFmtId="0" fontId="2" fillId="0" borderId="0" xfId="0" quotePrefix="1" applyNumberFormat="1" applyFont="1" applyFill="1" applyAlignment="1">
      <alignment horizontal="center" vertical="center"/>
    </xf>
    <xf numFmtId="41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37" fontId="2" fillId="0" borderId="0" xfId="0" applyNumberFormat="1" applyFont="1" applyFill="1" applyAlignment="1">
      <alignment vertical="center"/>
    </xf>
    <xf numFmtId="37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2" fillId="0" borderId="0" xfId="0" quotePrefix="1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center" vertical="center"/>
    </xf>
    <xf numFmtId="41" fontId="7" fillId="0" borderId="0" xfId="1" applyNumberFormat="1" applyFont="1" applyFill="1" applyAlignment="1">
      <alignment vertical="center"/>
    </xf>
    <xf numFmtId="0" fontId="1" fillId="0" borderId="0" xfId="0" quotePrefix="1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centerContinuous" vertical="top"/>
    </xf>
    <xf numFmtId="164" fontId="2" fillId="0" borderId="0" xfId="0" applyNumberFormat="1" applyFont="1" applyFill="1" applyAlignment="1">
      <alignment horizontal="centerContinuous" vertical="top"/>
    </xf>
    <xf numFmtId="164" fontId="2" fillId="0" borderId="0" xfId="0" applyNumberFormat="1" applyFont="1" applyFill="1" applyAlignment="1">
      <alignment horizontal="left" vertical="top"/>
    </xf>
    <xf numFmtId="37" fontId="1" fillId="0" borderId="0" xfId="0" applyNumberFormat="1" applyFont="1" applyFill="1" applyAlignment="1">
      <alignment horizontal="left" vertical="top"/>
    </xf>
    <xf numFmtId="164" fontId="2" fillId="0" borderId="0" xfId="0" quotePrefix="1" applyNumberFormat="1" applyFont="1" applyFill="1" applyAlignment="1">
      <alignment horizontal="centerContinuous" vertical="top"/>
    </xf>
    <xf numFmtId="37" fontId="2" fillId="0" borderId="0" xfId="0" applyNumberFormat="1" applyFont="1" applyFill="1" applyAlignment="1">
      <alignment horizontal="right"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horizontal="center" vertical="top"/>
    </xf>
    <xf numFmtId="0" fontId="2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horizontal="center" vertical="top"/>
    </xf>
    <xf numFmtId="164" fontId="3" fillId="0" borderId="0" xfId="0" applyNumberFormat="1" applyFont="1" applyFill="1" applyAlignment="1">
      <alignment horizontal="right" vertical="top"/>
    </xf>
    <xf numFmtId="49" fontId="3" fillId="0" borderId="0" xfId="0" quotePrefix="1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0" fontId="1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41" fontId="2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Border="1" applyAlignment="1">
      <alignment horizontal="center" vertical="top"/>
    </xf>
    <xf numFmtId="41" fontId="2" fillId="0" borderId="0" xfId="0" applyNumberFormat="1" applyFont="1" applyFill="1" applyBorder="1" applyAlignment="1">
      <alignment horizontal="right" vertical="top"/>
    </xf>
    <xf numFmtId="41" fontId="4" fillId="0" borderId="0" xfId="0" applyNumberFormat="1" applyFont="1" applyFill="1" applyBorder="1" applyAlignment="1">
      <alignment horizontal="right" vertical="top"/>
    </xf>
    <xf numFmtId="0" fontId="2" fillId="0" borderId="0" xfId="0" quotePrefix="1" applyNumberFormat="1" applyFont="1" applyFill="1" applyAlignment="1">
      <alignment horizontal="left" vertical="top"/>
    </xf>
    <xf numFmtId="41" fontId="2" fillId="0" borderId="3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Alignment="1">
      <alignment horizontal="left" vertical="top"/>
    </xf>
    <xf numFmtId="41" fontId="2" fillId="0" borderId="1" xfId="0" applyNumberFormat="1" applyFont="1" applyFill="1" applyBorder="1" applyAlignment="1">
      <alignment horizontal="right" vertical="top"/>
    </xf>
    <xf numFmtId="41" fontId="2" fillId="0" borderId="2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right" vertical="top"/>
    </xf>
    <xf numFmtId="41" fontId="2" fillId="0" borderId="0" xfId="0" applyNumberFormat="1" applyFont="1" applyFill="1" applyAlignment="1">
      <alignment horizontal="center" vertical="top"/>
    </xf>
    <xf numFmtId="41" fontId="2" fillId="0" borderId="3" xfId="0" applyNumberFormat="1" applyFont="1" applyFill="1" applyBorder="1" applyAlignment="1">
      <alignment horizontal="center" vertical="top"/>
    </xf>
    <xf numFmtId="41" fontId="2" fillId="0" borderId="0" xfId="0" applyNumberFormat="1" applyFont="1" applyFill="1" applyBorder="1" applyAlignment="1">
      <alignment horizontal="center" vertical="top"/>
    </xf>
    <xf numFmtId="41" fontId="2" fillId="0" borderId="4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/>
    </xf>
    <xf numFmtId="0" fontId="2" fillId="0" borderId="0" xfId="0" quotePrefix="1" applyNumberFormat="1" applyFont="1" applyFill="1" applyAlignment="1">
      <alignment horizontal="center" vertical="top"/>
    </xf>
    <xf numFmtId="41" fontId="2" fillId="0" borderId="0" xfId="0" applyNumberFormat="1" applyFont="1" applyFill="1" applyAlignment="1">
      <alignment vertical="top"/>
    </xf>
    <xf numFmtId="0" fontId="2" fillId="0" borderId="5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/>
    </xf>
    <xf numFmtId="0" fontId="1" fillId="0" borderId="0" xfId="2" applyNumberFormat="1" applyFont="1" applyFill="1" applyAlignment="1">
      <alignment horizontal="left" vertical="top"/>
    </xf>
    <xf numFmtId="41" fontId="2" fillId="0" borderId="0" xfId="2" applyNumberFormat="1" applyFont="1" applyFill="1" applyAlignment="1">
      <alignment horizontal="center" vertical="top"/>
    </xf>
    <xf numFmtId="164" fontId="2" fillId="0" borderId="0" xfId="0" applyNumberFormat="1" applyFont="1" applyFill="1" applyBorder="1" applyAlignment="1">
      <alignment horizontal="centerContinuous" vertical="center"/>
    </xf>
    <xf numFmtId="164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2" applyNumberFormat="1" applyFont="1" applyFill="1" applyAlignment="1">
      <alignment horizontal="left" vertical="top"/>
    </xf>
    <xf numFmtId="41" fontId="2" fillId="0" borderId="1" xfId="2" applyNumberFormat="1" applyFont="1" applyFill="1" applyBorder="1" applyAlignment="1">
      <alignment horizontal="center" vertical="top"/>
    </xf>
    <xf numFmtId="164" fontId="2" fillId="0" borderId="1" xfId="2" applyNumberFormat="1" applyFont="1" applyFill="1" applyBorder="1" applyAlignment="1">
      <alignment horizontal="center" vertical="top"/>
    </xf>
    <xf numFmtId="41" fontId="2" fillId="0" borderId="6" xfId="2" applyNumberFormat="1" applyFont="1" applyFill="1" applyBorder="1" applyAlignment="1">
      <alignment horizontal="center" vertical="top"/>
    </xf>
    <xf numFmtId="0" fontId="4" fillId="0" borderId="0" xfId="0" applyNumberFormat="1" applyFont="1" applyFill="1" applyAlignment="1">
      <alignment vertical="center"/>
    </xf>
    <xf numFmtId="41" fontId="2" fillId="0" borderId="6" xfId="0" applyNumberFormat="1" applyFont="1" applyFill="1" applyBorder="1" applyAlignment="1">
      <alignment horizontal="center" vertical="center"/>
    </xf>
    <xf numFmtId="37" fontId="1" fillId="0" borderId="0" xfId="2" quotePrefix="1" applyNumberFormat="1" applyFont="1" applyFill="1" applyAlignment="1">
      <alignment horizontal="left" vertical="top"/>
    </xf>
    <xf numFmtId="37" fontId="1" fillId="0" borderId="0" xfId="2" applyNumberFormat="1" applyFont="1" applyFill="1" applyAlignment="1">
      <alignment horizontal="left" vertical="top"/>
    </xf>
    <xf numFmtId="164" fontId="2" fillId="0" borderId="0" xfId="2" applyNumberFormat="1" applyFont="1" applyFill="1" applyAlignment="1">
      <alignment horizontal="right" vertical="top"/>
    </xf>
    <xf numFmtId="164" fontId="2" fillId="0" borderId="1" xfId="2" applyNumberFormat="1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showGridLines="0" tabSelected="1" view="pageBreakPreview" zoomScale="90" zoomScaleNormal="100" zoomScaleSheetLayoutView="90" workbookViewId="0">
      <selection activeCell="A2" sqref="A2"/>
    </sheetView>
  </sheetViews>
  <sheetFormatPr defaultColWidth="10.7265625" defaultRowHeight="23.5" customHeight="1"/>
  <cols>
    <col min="1" max="1" width="55.7265625" style="55" customWidth="1"/>
    <col min="2" max="2" width="9.54296875" style="55" customWidth="1"/>
    <col min="3" max="3" width="1.26953125" style="53" customWidth="1"/>
    <col min="4" max="4" width="16.7265625" style="53" customWidth="1"/>
    <col min="5" max="5" width="1.7265625" style="53" customWidth="1"/>
    <col min="6" max="6" width="16.7265625" style="53" customWidth="1"/>
    <col min="7" max="7" width="1" style="53" customWidth="1"/>
    <col min="8" max="8" width="14.453125" style="53" customWidth="1"/>
    <col min="9" max="9" width="15.453125" style="53" customWidth="1"/>
    <col min="10" max="16384" width="10.7265625" style="53"/>
  </cols>
  <sheetData>
    <row r="1" spans="1:6" s="49" customFormat="1" ht="23.5" customHeight="1">
      <c r="A1" s="46" t="s">
        <v>0</v>
      </c>
      <c r="B1" s="47"/>
      <c r="C1" s="48"/>
      <c r="D1" s="48"/>
      <c r="E1" s="48"/>
      <c r="F1" s="48"/>
    </row>
    <row r="2" spans="1:6" s="49" customFormat="1" ht="23.5" customHeight="1">
      <c r="A2" s="50" t="s">
        <v>1</v>
      </c>
      <c r="B2" s="47"/>
      <c r="C2" s="48"/>
      <c r="D2" s="51"/>
      <c r="E2" s="48"/>
      <c r="F2" s="51"/>
    </row>
    <row r="3" spans="1:6" s="49" customFormat="1" ht="23.5" customHeight="1">
      <c r="A3" s="46" t="s">
        <v>120</v>
      </c>
      <c r="B3" s="47"/>
      <c r="C3" s="48"/>
      <c r="D3" s="51"/>
      <c r="E3" s="48"/>
      <c r="F3" s="51"/>
    </row>
    <row r="4" spans="1:6" ht="23.5" customHeight="1">
      <c r="A4" s="47"/>
      <c r="B4" s="47"/>
      <c r="C4" s="48"/>
      <c r="D4" s="48"/>
      <c r="E4" s="48"/>
      <c r="F4" s="52" t="s">
        <v>2</v>
      </c>
    </row>
    <row r="5" spans="1:6" ht="23.5" customHeight="1">
      <c r="B5" s="56" t="s">
        <v>3</v>
      </c>
      <c r="C5" s="57"/>
      <c r="D5" s="58" t="s">
        <v>130</v>
      </c>
      <c r="E5" s="59"/>
      <c r="F5" s="58" t="s">
        <v>131</v>
      </c>
    </row>
    <row r="6" spans="1:6" ht="23.5" customHeight="1">
      <c r="A6" s="60" t="s">
        <v>4</v>
      </c>
    </row>
    <row r="7" spans="1:6" ht="23.5" customHeight="1">
      <c r="A7" s="60" t="s">
        <v>5</v>
      </c>
      <c r="B7" s="61"/>
    </row>
    <row r="8" spans="1:6" ht="23.5" customHeight="1">
      <c r="A8" s="55" t="s">
        <v>6</v>
      </c>
      <c r="B8" s="61">
        <v>7</v>
      </c>
      <c r="D8" s="62">
        <v>162744016</v>
      </c>
      <c r="E8" s="62"/>
      <c r="F8" s="62">
        <v>198395426</v>
      </c>
    </row>
    <row r="9" spans="1:6" ht="23.5" customHeight="1">
      <c r="A9" s="55" t="s">
        <v>128</v>
      </c>
      <c r="B9" s="61"/>
      <c r="D9" s="62">
        <v>1166289</v>
      </c>
      <c r="E9" s="62"/>
      <c r="F9" s="62">
        <v>0</v>
      </c>
    </row>
    <row r="10" spans="1:6" ht="23.5" customHeight="1">
      <c r="A10" s="55" t="s">
        <v>89</v>
      </c>
      <c r="B10" s="61">
        <v>8</v>
      </c>
      <c r="C10" s="63"/>
      <c r="D10" s="64">
        <v>224821400</v>
      </c>
      <c r="E10" s="65"/>
      <c r="F10" s="64">
        <v>285787188</v>
      </c>
    </row>
    <row r="11" spans="1:6" ht="23.5" customHeight="1">
      <c r="A11" s="66" t="s">
        <v>76</v>
      </c>
      <c r="B11" s="61">
        <v>9</v>
      </c>
      <c r="D11" s="62">
        <v>96895430</v>
      </c>
      <c r="E11" s="62"/>
      <c r="F11" s="62">
        <v>114782979</v>
      </c>
    </row>
    <row r="12" spans="1:6" ht="23.5" customHeight="1">
      <c r="A12" s="55" t="s">
        <v>7</v>
      </c>
      <c r="B12" s="61"/>
      <c r="D12" s="62">
        <v>5423009</v>
      </c>
      <c r="E12" s="62"/>
      <c r="F12" s="62">
        <v>11304004</v>
      </c>
    </row>
    <row r="13" spans="1:6" ht="23.5" customHeight="1">
      <c r="A13" s="60" t="s">
        <v>9</v>
      </c>
      <c r="B13" s="61"/>
      <c r="D13" s="67">
        <f>SUM(D8:D12)</f>
        <v>491050144</v>
      </c>
      <c r="E13" s="62"/>
      <c r="F13" s="67">
        <f>SUM(F8:F12)</f>
        <v>610269597</v>
      </c>
    </row>
    <row r="14" spans="1:6" ht="23.5" customHeight="1">
      <c r="A14" s="60" t="s">
        <v>10</v>
      </c>
      <c r="B14" s="61"/>
      <c r="D14" s="62"/>
      <c r="E14" s="62"/>
      <c r="F14" s="62"/>
    </row>
    <row r="15" spans="1:6" ht="23.5" customHeight="1">
      <c r="A15" s="55" t="s">
        <v>127</v>
      </c>
      <c r="B15" s="61">
        <v>10</v>
      </c>
      <c r="D15" s="62">
        <v>0</v>
      </c>
      <c r="E15" s="62"/>
      <c r="F15" s="62">
        <v>1152032</v>
      </c>
    </row>
    <row r="16" spans="1:6" ht="23.5" customHeight="1">
      <c r="A16" s="66" t="s">
        <v>77</v>
      </c>
      <c r="B16" s="61">
        <v>11</v>
      </c>
      <c r="D16" s="62">
        <v>252468541</v>
      </c>
      <c r="E16" s="62"/>
      <c r="F16" s="62">
        <v>265180506</v>
      </c>
    </row>
    <row r="17" spans="1:6" ht="23.5" customHeight="1">
      <c r="A17" s="68" t="s">
        <v>98</v>
      </c>
      <c r="B17" s="61"/>
      <c r="D17" s="62">
        <v>950707</v>
      </c>
      <c r="E17" s="62"/>
      <c r="F17" s="62">
        <v>747868</v>
      </c>
    </row>
    <row r="18" spans="1:6" ht="23.5" customHeight="1">
      <c r="A18" s="68" t="s">
        <v>96</v>
      </c>
      <c r="B18" s="61">
        <v>17</v>
      </c>
      <c r="D18" s="62">
        <f>6439756+34028</f>
        <v>6473784</v>
      </c>
      <c r="E18" s="62"/>
      <c r="F18" s="62">
        <v>11891751</v>
      </c>
    </row>
    <row r="19" spans="1:6" ht="23.5" customHeight="1">
      <c r="A19" s="55" t="s">
        <v>78</v>
      </c>
      <c r="B19" s="61"/>
      <c r="D19" s="69">
        <v>303018</v>
      </c>
      <c r="E19" s="62"/>
      <c r="F19" s="69">
        <v>303018</v>
      </c>
    </row>
    <row r="20" spans="1:6" ht="23.5" customHeight="1">
      <c r="A20" s="60" t="s">
        <v>11</v>
      </c>
      <c r="B20" s="61"/>
      <c r="D20" s="62">
        <f>SUM(D15:D19)</f>
        <v>260196050</v>
      </c>
      <c r="E20" s="62"/>
      <c r="F20" s="62">
        <f>SUM(F15:F19)</f>
        <v>279275175</v>
      </c>
    </row>
    <row r="21" spans="1:6" ht="23.5" customHeight="1" thickBot="1">
      <c r="A21" s="60" t="s">
        <v>12</v>
      </c>
      <c r="D21" s="70">
        <f>SUM(D20,D13)</f>
        <v>751246194</v>
      </c>
      <c r="E21" s="64"/>
      <c r="F21" s="70">
        <f>SUM(F20,F13)</f>
        <v>889544772</v>
      </c>
    </row>
    <row r="22" spans="1:6" ht="23.5" customHeight="1" thickTop="1"/>
    <row r="23" spans="1:6" ht="23.5" customHeight="1">
      <c r="A23" s="55" t="s">
        <v>13</v>
      </c>
    </row>
    <row r="24" spans="1:6" s="49" customFormat="1" ht="23.5" customHeight="1">
      <c r="A24" s="46" t="s">
        <v>0</v>
      </c>
      <c r="B24" s="47"/>
      <c r="C24" s="48"/>
      <c r="D24" s="48"/>
      <c r="E24" s="48"/>
      <c r="F24" s="48"/>
    </row>
    <row r="25" spans="1:6" s="49" customFormat="1" ht="23.5" customHeight="1">
      <c r="A25" s="71" t="s">
        <v>14</v>
      </c>
      <c r="B25" s="47"/>
      <c r="C25" s="48"/>
      <c r="D25" s="51"/>
      <c r="E25" s="48"/>
      <c r="F25" s="51"/>
    </row>
    <row r="26" spans="1:6" s="49" customFormat="1" ht="23.5" customHeight="1">
      <c r="A26" s="46" t="s">
        <v>120</v>
      </c>
      <c r="B26" s="47"/>
      <c r="C26" s="48"/>
      <c r="D26" s="51"/>
      <c r="E26" s="48"/>
      <c r="F26" s="51"/>
    </row>
    <row r="27" spans="1:6" ht="23.5" customHeight="1">
      <c r="A27" s="47"/>
      <c r="B27" s="47"/>
      <c r="C27" s="48"/>
      <c r="D27" s="48"/>
      <c r="E27" s="48"/>
      <c r="F27" s="52" t="s">
        <v>2</v>
      </c>
    </row>
    <row r="28" spans="1:6" ht="23.5" customHeight="1">
      <c r="B28" s="56" t="s">
        <v>3</v>
      </c>
      <c r="C28" s="57"/>
      <c r="D28" s="58" t="s">
        <v>130</v>
      </c>
      <c r="E28" s="59"/>
      <c r="F28" s="58" t="s">
        <v>131</v>
      </c>
    </row>
    <row r="29" spans="1:6" ht="23.5" customHeight="1">
      <c r="A29" s="60" t="s">
        <v>15</v>
      </c>
    </row>
    <row r="30" spans="1:6" ht="23.5" customHeight="1">
      <c r="A30" s="60" t="s">
        <v>16</v>
      </c>
    </row>
    <row r="31" spans="1:6" ht="23.5" customHeight="1">
      <c r="A31" s="66" t="s">
        <v>79</v>
      </c>
      <c r="B31" s="61">
        <v>12</v>
      </c>
      <c r="D31" s="54">
        <v>200894744</v>
      </c>
      <c r="E31" s="54"/>
      <c r="F31" s="54">
        <v>321169549</v>
      </c>
    </row>
    <row r="32" spans="1:6" ht="23.5" customHeight="1">
      <c r="A32" s="55" t="s">
        <v>86</v>
      </c>
      <c r="B32" s="61"/>
      <c r="D32" s="62">
        <v>0</v>
      </c>
      <c r="E32" s="54"/>
      <c r="F32" s="62">
        <v>524832</v>
      </c>
    </row>
    <row r="33" spans="1:6" ht="23.5" customHeight="1">
      <c r="A33" s="68" t="s">
        <v>63</v>
      </c>
      <c r="B33" s="61"/>
      <c r="D33" s="73">
        <v>1075158</v>
      </c>
      <c r="E33" s="73"/>
      <c r="F33" s="73">
        <v>0</v>
      </c>
    </row>
    <row r="34" spans="1:6" ht="23.5" customHeight="1">
      <c r="A34" s="55" t="s">
        <v>17</v>
      </c>
      <c r="B34" s="61"/>
      <c r="D34" s="73">
        <v>1673595</v>
      </c>
      <c r="E34" s="73"/>
      <c r="F34" s="73">
        <v>7075989</v>
      </c>
    </row>
    <row r="35" spans="1:6" ht="23.5" customHeight="1">
      <c r="A35" s="60" t="s">
        <v>18</v>
      </c>
      <c r="B35" s="61"/>
      <c r="D35" s="74">
        <f>SUM(D31:D34)</f>
        <v>203643497</v>
      </c>
      <c r="E35" s="75"/>
      <c r="F35" s="74">
        <f>SUM(F31:F34)</f>
        <v>328770370</v>
      </c>
    </row>
    <row r="36" spans="1:6" ht="23.5" customHeight="1">
      <c r="A36" s="60" t="s">
        <v>19</v>
      </c>
      <c r="B36" s="61"/>
      <c r="D36" s="75"/>
      <c r="E36" s="75"/>
      <c r="F36" s="75"/>
    </row>
    <row r="37" spans="1:6" ht="23.5" customHeight="1">
      <c r="A37" s="55" t="s">
        <v>88</v>
      </c>
      <c r="B37" s="61"/>
      <c r="D37" s="75"/>
      <c r="E37" s="75"/>
      <c r="F37" s="75"/>
    </row>
    <row r="38" spans="1:6" ht="23.5" customHeight="1">
      <c r="A38" s="55" t="s">
        <v>84</v>
      </c>
      <c r="B38" s="61"/>
      <c r="D38" s="75">
        <v>0</v>
      </c>
      <c r="E38" s="75"/>
      <c r="F38" s="75">
        <v>872763</v>
      </c>
    </row>
    <row r="39" spans="1:6" ht="23.5" customHeight="1">
      <c r="A39" s="55" t="s">
        <v>20</v>
      </c>
      <c r="B39" s="61">
        <v>13</v>
      </c>
      <c r="D39" s="75">
        <v>38895259</v>
      </c>
      <c r="E39" s="75"/>
      <c r="F39" s="75">
        <v>26246395</v>
      </c>
    </row>
    <row r="40" spans="1:6" ht="23.5" customHeight="1">
      <c r="A40" s="60" t="s">
        <v>21</v>
      </c>
      <c r="B40" s="61"/>
      <c r="D40" s="74">
        <f>SUM(D38:D39)</f>
        <v>38895259</v>
      </c>
      <c r="E40" s="75"/>
      <c r="F40" s="74">
        <f>SUM(F38:F39)</f>
        <v>27119158</v>
      </c>
    </row>
    <row r="41" spans="1:6" ht="23.5" customHeight="1">
      <c r="A41" s="60" t="s">
        <v>22</v>
      </c>
      <c r="D41" s="74">
        <f>SUM(D40,D35)</f>
        <v>242538756</v>
      </c>
      <c r="E41" s="75"/>
      <c r="F41" s="74">
        <f>SUM(F40,F35)</f>
        <v>355889528</v>
      </c>
    </row>
    <row r="42" spans="1:6" ht="23.5" customHeight="1">
      <c r="A42" s="60" t="s">
        <v>23</v>
      </c>
      <c r="D42" s="72"/>
      <c r="E42" s="72"/>
      <c r="F42" s="72"/>
    </row>
    <row r="43" spans="1:6" ht="23.5" customHeight="1">
      <c r="A43" s="55" t="s">
        <v>24</v>
      </c>
      <c r="D43" s="72"/>
      <c r="E43" s="72"/>
      <c r="F43" s="72"/>
    </row>
    <row r="44" spans="1:6" ht="23.5" customHeight="1">
      <c r="A44" s="68" t="s">
        <v>25</v>
      </c>
      <c r="B44" s="61"/>
      <c r="D44" s="72"/>
      <c r="E44" s="72"/>
      <c r="F44" s="72"/>
    </row>
    <row r="45" spans="1:6" ht="23.5" customHeight="1" thickBot="1">
      <c r="A45" s="68" t="s">
        <v>85</v>
      </c>
      <c r="B45" s="61"/>
      <c r="D45" s="76">
        <v>121500000</v>
      </c>
      <c r="E45" s="64"/>
      <c r="F45" s="76">
        <v>121500000</v>
      </c>
    </row>
    <row r="46" spans="1:6" ht="23.5" customHeight="1" thickTop="1">
      <c r="A46" s="68" t="s">
        <v>26</v>
      </c>
      <c r="B46" s="61"/>
      <c r="D46" s="62"/>
      <c r="E46" s="62"/>
      <c r="F46" s="62"/>
    </row>
    <row r="47" spans="1:6" ht="23.5" customHeight="1">
      <c r="A47" s="68" t="s">
        <v>85</v>
      </c>
      <c r="D47" s="62">
        <f>SUM(CE!D21)</f>
        <v>121500000</v>
      </c>
      <c r="E47" s="64"/>
      <c r="F47" s="62">
        <v>121500000</v>
      </c>
    </row>
    <row r="48" spans="1:6" ht="23.5" customHeight="1">
      <c r="A48" s="55" t="s">
        <v>27</v>
      </c>
      <c r="D48" s="62">
        <f>SUM(CE!F21)</f>
        <v>233350000</v>
      </c>
      <c r="E48" s="62"/>
      <c r="F48" s="62">
        <v>233350000</v>
      </c>
    </row>
    <row r="49" spans="1:6" ht="23.5" customHeight="1">
      <c r="A49" s="68" t="s">
        <v>28</v>
      </c>
      <c r="B49" s="61"/>
      <c r="E49" s="62"/>
    </row>
    <row r="50" spans="1:6" ht="23.5" customHeight="1">
      <c r="A50" s="68" t="s">
        <v>29</v>
      </c>
      <c r="B50" s="61">
        <v>15</v>
      </c>
      <c r="D50" s="62">
        <f>SUM(CE!H21)</f>
        <v>12150000</v>
      </c>
      <c r="E50" s="62"/>
      <c r="F50" s="62">
        <v>12150000</v>
      </c>
    </row>
    <row r="51" spans="1:6" ht="23.5" customHeight="1">
      <c r="A51" s="77" t="s">
        <v>30</v>
      </c>
      <c r="D51" s="69">
        <f>SUM(CE!J21)</f>
        <v>141707438</v>
      </c>
      <c r="E51" s="64"/>
      <c r="F51" s="69">
        <v>166655244</v>
      </c>
    </row>
    <row r="52" spans="1:6" ht="23.5" customHeight="1">
      <c r="A52" s="71" t="s">
        <v>31</v>
      </c>
      <c r="D52" s="69">
        <f>SUM(D47:D51)</f>
        <v>508707438</v>
      </c>
      <c r="E52" s="62"/>
      <c r="F52" s="69">
        <f>SUM(F47:F51)</f>
        <v>533655244</v>
      </c>
    </row>
    <row r="53" spans="1:6" ht="23.5" customHeight="1" thickBot="1">
      <c r="A53" s="60" t="s">
        <v>32</v>
      </c>
      <c r="D53" s="76">
        <f>SUM(D52,D41)</f>
        <v>751246194</v>
      </c>
      <c r="E53" s="62"/>
      <c r="F53" s="76">
        <f>SUM(F52,F41)</f>
        <v>889544772</v>
      </c>
    </row>
    <row r="54" spans="1:6" ht="23.5" customHeight="1" thickTop="1">
      <c r="B54" s="78"/>
      <c r="D54" s="62">
        <f>SUM(D53-D21)</f>
        <v>0</v>
      </c>
      <c r="E54" s="79"/>
      <c r="F54" s="62">
        <f>SUM(F53-F21)</f>
        <v>0</v>
      </c>
    </row>
    <row r="55" spans="1:6" ht="23.5" customHeight="1">
      <c r="A55" s="55" t="s">
        <v>13</v>
      </c>
      <c r="B55" s="78"/>
    </row>
    <row r="56" spans="1:6" ht="23.5" customHeight="1">
      <c r="B56" s="78"/>
    </row>
    <row r="57" spans="1:6" ht="23.5" customHeight="1">
      <c r="A57" s="80"/>
      <c r="B57" s="78"/>
    </row>
    <row r="58" spans="1:6" ht="23.5" customHeight="1">
      <c r="A58" s="81"/>
      <c r="B58" s="78"/>
    </row>
    <row r="59" spans="1:6" ht="23.5" customHeight="1">
      <c r="B59" s="55" t="s">
        <v>33</v>
      </c>
    </row>
    <row r="60" spans="1:6" ht="23.5" customHeight="1">
      <c r="A60" s="80"/>
      <c r="B60" s="78"/>
    </row>
  </sheetData>
  <printOptions horizontalCentered="1"/>
  <pageMargins left="0.56000000000000005" right="0.196850393700787" top="0.78740157480314998" bottom="0.118110236220472" header="0.31496062992126" footer="0.31496062992126"/>
  <pageSetup paperSize="9" scale="85" fitToHeight="6" orientation="portrait" r:id="rId1"/>
  <rowBreaks count="1" manualBreakCount="1">
    <brk id="23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3"/>
  <sheetViews>
    <sheetView showGridLines="0" view="pageBreakPreview" zoomScaleNormal="100" zoomScaleSheetLayoutView="100" workbookViewId="0">
      <selection activeCell="D17" sqref="D17"/>
    </sheetView>
  </sheetViews>
  <sheetFormatPr defaultColWidth="10.7265625" defaultRowHeight="24" customHeight="1"/>
  <cols>
    <col min="1" max="1" width="63.7265625" style="18" customWidth="1"/>
    <col min="2" max="2" width="6.1796875" style="18" customWidth="1"/>
    <col min="3" max="3" width="2.54296875" style="17" customWidth="1"/>
    <col min="4" max="4" width="16.7265625" style="17" customWidth="1"/>
    <col min="5" max="5" width="1.7265625" style="85" customWidth="1"/>
    <col min="6" max="6" width="16.7265625" style="17" customWidth="1"/>
    <col min="7" max="7" width="1.7265625" style="17" customWidth="1"/>
    <col min="8" max="8" width="14.453125" style="17" customWidth="1"/>
    <col min="9" max="9" width="15.453125" style="17" customWidth="1"/>
    <col min="10" max="16384" width="10.7265625" style="17"/>
  </cols>
  <sheetData>
    <row r="1" spans="1:10" s="34" customFormat="1" ht="24" customHeight="1">
      <c r="A1" s="11" t="s">
        <v>0</v>
      </c>
      <c r="D1" s="35"/>
      <c r="E1" s="35"/>
      <c r="F1" s="16"/>
      <c r="G1" s="35"/>
      <c r="H1" s="35"/>
      <c r="J1" s="35"/>
    </row>
    <row r="2" spans="1:10" s="14" customFormat="1" ht="24" customHeight="1">
      <c r="A2" s="25" t="s">
        <v>34</v>
      </c>
      <c r="B2" s="12"/>
      <c r="C2" s="13"/>
      <c r="D2" s="13"/>
      <c r="E2" s="84"/>
      <c r="F2" s="13"/>
    </row>
    <row r="3" spans="1:10" s="14" customFormat="1" ht="24" customHeight="1">
      <c r="A3" s="11" t="s">
        <v>117</v>
      </c>
      <c r="B3" s="12"/>
      <c r="C3" s="13"/>
      <c r="D3" s="13"/>
      <c r="E3" s="84"/>
      <c r="F3" s="13"/>
    </row>
    <row r="4" spans="1:10" s="14" customFormat="1" ht="24" customHeight="1">
      <c r="B4" s="12"/>
      <c r="C4" s="13"/>
      <c r="D4" s="15"/>
      <c r="E4" s="84"/>
      <c r="F4" s="16" t="s">
        <v>2</v>
      </c>
    </row>
    <row r="5" spans="1:10" ht="24" customHeight="1">
      <c r="B5" s="19" t="s">
        <v>3</v>
      </c>
      <c r="C5" s="20"/>
      <c r="D5" s="36">
        <v>2562</v>
      </c>
      <c r="E5" s="37"/>
      <c r="F5" s="36">
        <v>2561</v>
      </c>
    </row>
    <row r="6" spans="1:10" ht="24" customHeight="1">
      <c r="A6" s="21" t="s">
        <v>99</v>
      </c>
      <c r="B6" s="19"/>
      <c r="C6" s="20"/>
      <c r="D6" s="36"/>
      <c r="E6" s="37"/>
      <c r="F6" s="38"/>
    </row>
    <row r="7" spans="1:10" ht="24" customHeight="1">
      <c r="A7" s="21" t="s">
        <v>35</v>
      </c>
    </row>
    <row r="8" spans="1:10" ht="24" customHeight="1">
      <c r="A8" s="24" t="s">
        <v>121</v>
      </c>
      <c r="B8" s="22"/>
      <c r="D8" s="27">
        <v>935712897</v>
      </c>
      <c r="E8" s="29"/>
      <c r="F8" s="27">
        <v>1149021724</v>
      </c>
    </row>
    <row r="9" spans="1:10" ht="24" customHeight="1">
      <c r="A9" s="24" t="s">
        <v>36</v>
      </c>
      <c r="B9" s="22"/>
      <c r="D9" s="27"/>
      <c r="E9" s="29"/>
      <c r="F9" s="27"/>
    </row>
    <row r="10" spans="1:10" ht="24" customHeight="1">
      <c r="A10" s="24" t="s">
        <v>67</v>
      </c>
      <c r="B10" s="22"/>
      <c r="D10" s="27">
        <v>5802171</v>
      </c>
      <c r="E10" s="29"/>
      <c r="F10" s="27">
        <v>14050610</v>
      </c>
    </row>
    <row r="11" spans="1:10" ht="24" customHeight="1">
      <c r="A11" s="24" t="s">
        <v>8</v>
      </c>
      <c r="B11" s="22"/>
      <c r="D11" s="27">
        <v>4305244</v>
      </c>
      <c r="E11" s="29"/>
      <c r="F11" s="27">
        <v>4392512</v>
      </c>
    </row>
    <row r="12" spans="1:10" ht="24" customHeight="1">
      <c r="A12" s="21" t="s">
        <v>37</v>
      </c>
      <c r="D12" s="28">
        <f>SUM(D8:D11)</f>
        <v>945820312</v>
      </c>
      <c r="E12" s="29"/>
      <c r="F12" s="28">
        <f>SUM(F8:F11)</f>
        <v>1167464846</v>
      </c>
    </row>
    <row r="13" spans="1:10" ht="24" customHeight="1">
      <c r="A13" s="21" t="s">
        <v>38</v>
      </c>
      <c r="D13" s="27"/>
      <c r="E13" s="29"/>
      <c r="F13" s="27"/>
    </row>
    <row r="14" spans="1:10" ht="24" customHeight="1">
      <c r="A14" s="24" t="s">
        <v>91</v>
      </c>
      <c r="D14" s="27">
        <v>786883561</v>
      </c>
      <c r="E14" s="29"/>
      <c r="F14" s="27">
        <v>1097350426</v>
      </c>
    </row>
    <row r="15" spans="1:10" ht="24" customHeight="1">
      <c r="A15" s="24" t="s">
        <v>108</v>
      </c>
      <c r="B15" s="22"/>
      <c r="D15" s="27">
        <v>36906626</v>
      </c>
      <c r="E15" s="29"/>
      <c r="F15" s="27">
        <v>37811732</v>
      </c>
    </row>
    <row r="16" spans="1:10" ht="24" customHeight="1">
      <c r="A16" s="24" t="s">
        <v>39</v>
      </c>
      <c r="B16" s="22"/>
      <c r="D16" s="27">
        <v>80707201</v>
      </c>
      <c r="E16" s="29"/>
      <c r="F16" s="27">
        <v>81483626</v>
      </c>
    </row>
    <row r="17" spans="1:6" ht="24" customHeight="1">
      <c r="A17" s="21" t="s">
        <v>40</v>
      </c>
      <c r="D17" s="28">
        <f>SUM(D14:D16)</f>
        <v>904497388</v>
      </c>
      <c r="E17" s="29"/>
      <c r="F17" s="28">
        <f>SUM(F14:F16)</f>
        <v>1216645784</v>
      </c>
    </row>
    <row r="18" spans="1:6" ht="24" customHeight="1">
      <c r="A18" s="25" t="s">
        <v>109</v>
      </c>
      <c r="D18" s="27">
        <f>SUM(D12-D17)</f>
        <v>41322924</v>
      </c>
      <c r="E18" s="29"/>
      <c r="F18" s="27">
        <f>SUM(F12-F17)</f>
        <v>-49180938</v>
      </c>
    </row>
    <row r="19" spans="1:6" ht="24" customHeight="1">
      <c r="A19" s="24" t="s">
        <v>41</v>
      </c>
      <c r="D19" s="30">
        <v>-71867</v>
      </c>
      <c r="E19" s="29"/>
      <c r="F19" s="30">
        <v>-69967</v>
      </c>
    </row>
    <row r="20" spans="1:6" ht="24" customHeight="1">
      <c r="A20" s="25" t="s">
        <v>110</v>
      </c>
      <c r="D20" s="27">
        <f>ROUND(SUM(D18:D19),0)</f>
        <v>41251057</v>
      </c>
      <c r="E20" s="29"/>
      <c r="F20" s="27">
        <f>SUM(F18:F19)</f>
        <v>-49250905</v>
      </c>
    </row>
    <row r="21" spans="1:6" ht="24" customHeight="1">
      <c r="A21" s="24" t="s">
        <v>111</v>
      </c>
      <c r="B21" s="22">
        <v>17</v>
      </c>
      <c r="D21" s="30">
        <v>-8200844</v>
      </c>
      <c r="E21" s="29"/>
      <c r="F21" s="30">
        <v>10187795</v>
      </c>
    </row>
    <row r="22" spans="1:6" ht="24" customHeight="1">
      <c r="A22" s="21" t="s">
        <v>103</v>
      </c>
      <c r="D22" s="28">
        <f>SUM(D20:D21)</f>
        <v>33050213</v>
      </c>
      <c r="E22" s="29"/>
      <c r="F22" s="28">
        <f>SUM(F20:F21)</f>
        <v>-39063110</v>
      </c>
    </row>
    <row r="23" spans="1:6" ht="24" customHeight="1">
      <c r="A23" s="21" t="s">
        <v>113</v>
      </c>
      <c r="D23" s="29"/>
      <c r="E23" s="29"/>
      <c r="F23" s="29"/>
    </row>
    <row r="24" spans="1:6" ht="24" customHeight="1">
      <c r="A24" s="92" t="s">
        <v>116</v>
      </c>
      <c r="D24" s="29"/>
      <c r="E24" s="29"/>
      <c r="F24" s="29"/>
    </row>
    <row r="25" spans="1:6" ht="24" customHeight="1">
      <c r="A25" s="18" t="s">
        <v>114</v>
      </c>
      <c r="D25" s="30">
        <f>-3186905-136114</f>
        <v>-3323019</v>
      </c>
      <c r="E25" s="29"/>
      <c r="F25" s="30">
        <v>-401694</v>
      </c>
    </row>
    <row r="26" spans="1:6" ht="24" customHeight="1">
      <c r="A26" s="21" t="s">
        <v>92</v>
      </c>
      <c r="B26" s="22"/>
      <c r="D26" s="30">
        <f>SUM(D25)</f>
        <v>-3323019</v>
      </c>
      <c r="E26" s="29"/>
      <c r="F26" s="30">
        <f>SUM(F25)</f>
        <v>-401694</v>
      </c>
    </row>
    <row r="27" spans="1:6" ht="24" customHeight="1" thickBot="1">
      <c r="A27" s="21" t="s">
        <v>87</v>
      </c>
      <c r="B27" s="22"/>
      <c r="D27" s="39">
        <f>SUM(D26,D22)</f>
        <v>29727194</v>
      </c>
      <c r="E27" s="29"/>
      <c r="F27" s="39">
        <f>SUM(F26,F22)</f>
        <v>-39464804</v>
      </c>
    </row>
    <row r="28" spans="1:6" ht="24" customHeight="1" thickTop="1">
      <c r="D28" s="29"/>
      <c r="E28" s="29"/>
      <c r="F28" s="29"/>
    </row>
    <row r="29" spans="1:6" ht="24" customHeight="1">
      <c r="A29" s="21" t="s">
        <v>71</v>
      </c>
      <c r="B29" s="22">
        <v>18</v>
      </c>
    </row>
    <row r="30" spans="1:6" ht="24" customHeight="1" thickBot="1">
      <c r="A30" s="18" t="s">
        <v>104</v>
      </c>
      <c r="D30" s="40">
        <f>D22/121500000</f>
        <v>0.27201821399176956</v>
      </c>
      <c r="E30" s="41"/>
      <c r="F30" s="40">
        <f>F22/121500000</f>
        <v>-0.32150707818930041</v>
      </c>
    </row>
    <row r="31" spans="1:6" ht="24" customHeight="1" thickTop="1">
      <c r="D31" s="42"/>
      <c r="E31" s="42"/>
      <c r="F31" s="42"/>
    </row>
    <row r="32" spans="1:6" ht="24" customHeight="1">
      <c r="A32" s="18" t="s">
        <v>13</v>
      </c>
      <c r="B32" s="31"/>
      <c r="D32" s="43"/>
      <c r="E32" s="43"/>
      <c r="F32" s="43"/>
    </row>
    <row r="33" spans="1:6" s="14" customFormat="1" ht="24" customHeight="1">
      <c r="A33" s="11" t="s">
        <v>0</v>
      </c>
      <c r="B33" s="12"/>
      <c r="C33" s="13"/>
      <c r="D33" s="13"/>
      <c r="E33" s="84"/>
      <c r="F33" s="13"/>
    </row>
    <row r="34" spans="1:6" s="14" customFormat="1" ht="24" customHeight="1">
      <c r="A34" s="25" t="s">
        <v>42</v>
      </c>
      <c r="B34" s="12"/>
      <c r="C34" s="13"/>
      <c r="D34" s="13"/>
      <c r="E34" s="84"/>
      <c r="F34" s="13"/>
    </row>
    <row r="35" spans="1:6" s="14" customFormat="1" ht="24" customHeight="1">
      <c r="A35" s="11" t="s">
        <v>117</v>
      </c>
      <c r="B35" s="12"/>
      <c r="C35" s="13"/>
      <c r="D35" s="13"/>
      <c r="E35" s="84"/>
      <c r="F35" s="13"/>
    </row>
    <row r="36" spans="1:6" s="14" customFormat="1" ht="24" customHeight="1">
      <c r="B36" s="12"/>
      <c r="C36" s="13"/>
      <c r="D36" s="15"/>
      <c r="E36" s="84"/>
      <c r="F36" s="16" t="s">
        <v>2</v>
      </c>
    </row>
    <row r="37" spans="1:6" ht="24" customHeight="1">
      <c r="B37" s="19"/>
      <c r="C37" s="20"/>
      <c r="D37" s="36">
        <v>2562</v>
      </c>
      <c r="E37" s="37"/>
      <c r="F37" s="36">
        <v>2561</v>
      </c>
    </row>
    <row r="38" spans="1:6" ht="24" customHeight="1">
      <c r="A38" s="21" t="s">
        <v>64</v>
      </c>
      <c r="B38" s="44"/>
      <c r="D38" s="26"/>
      <c r="E38" s="42"/>
      <c r="F38" s="26"/>
    </row>
    <row r="39" spans="1:6" ht="24" customHeight="1">
      <c r="A39" s="18" t="s">
        <v>105</v>
      </c>
      <c r="B39" s="44"/>
      <c r="D39" s="29">
        <f>SUM(D20)</f>
        <v>41251057</v>
      </c>
      <c r="E39" s="29"/>
      <c r="F39" s="29">
        <f>SUM(F20)</f>
        <v>-49250905</v>
      </c>
    </row>
    <row r="40" spans="1:6" ht="24" customHeight="1">
      <c r="A40" s="18" t="s">
        <v>106</v>
      </c>
      <c r="B40" s="44"/>
      <c r="D40" s="27"/>
      <c r="E40" s="29"/>
      <c r="F40" s="27"/>
    </row>
    <row r="41" spans="1:6" ht="24" customHeight="1">
      <c r="A41" s="18" t="s">
        <v>43</v>
      </c>
      <c r="B41" s="44"/>
      <c r="D41" s="27"/>
      <c r="E41" s="29"/>
      <c r="F41" s="27"/>
    </row>
    <row r="42" spans="1:6" ht="24" customHeight="1">
      <c r="A42" s="24" t="s">
        <v>44</v>
      </c>
      <c r="B42" s="44"/>
      <c r="D42" s="27">
        <v>20948144</v>
      </c>
      <c r="E42" s="29"/>
      <c r="F42" s="27">
        <v>20882931</v>
      </c>
    </row>
    <row r="43" spans="1:6" ht="24" customHeight="1">
      <c r="A43" s="24" t="s">
        <v>133</v>
      </c>
      <c r="B43" s="44"/>
      <c r="D43" s="27">
        <v>414803</v>
      </c>
      <c r="E43" s="29"/>
      <c r="F43" s="27">
        <v>-356125</v>
      </c>
    </row>
    <row r="44" spans="1:6" ht="24" customHeight="1">
      <c r="A44" s="24" t="s">
        <v>107</v>
      </c>
      <c r="B44" s="44"/>
      <c r="D44" s="27">
        <v>-605159</v>
      </c>
      <c r="E44" s="29"/>
      <c r="F44" s="27">
        <v>-1313254</v>
      </c>
    </row>
    <row r="45" spans="1:6" ht="24" customHeight="1">
      <c r="A45" s="24" t="s">
        <v>126</v>
      </c>
      <c r="B45" s="44"/>
      <c r="D45" s="27">
        <v>-187554</v>
      </c>
      <c r="E45" s="29"/>
      <c r="F45" s="27">
        <v>-1959</v>
      </c>
    </row>
    <row r="46" spans="1:6" ht="24" customHeight="1">
      <c r="A46" s="24" t="s">
        <v>93</v>
      </c>
      <c r="B46" s="44"/>
      <c r="D46" s="27">
        <v>0</v>
      </c>
      <c r="E46" s="29"/>
      <c r="F46" s="27">
        <v>3121</v>
      </c>
    </row>
    <row r="47" spans="1:6" ht="24" customHeight="1">
      <c r="A47" s="18" t="s">
        <v>45</v>
      </c>
      <c r="B47" s="44"/>
      <c r="D47" s="27">
        <v>11574107</v>
      </c>
      <c r="E47" s="29"/>
      <c r="F47" s="27">
        <v>5566790</v>
      </c>
    </row>
    <row r="48" spans="1:6" ht="24" customHeight="1">
      <c r="A48" s="18" t="s">
        <v>129</v>
      </c>
      <c r="B48" s="44"/>
      <c r="D48" s="27">
        <v>-1089544</v>
      </c>
      <c r="E48" s="29"/>
      <c r="F48" s="27">
        <v>1158246</v>
      </c>
    </row>
    <row r="49" spans="1:6" ht="24" customHeight="1">
      <c r="A49" s="18" t="s">
        <v>46</v>
      </c>
      <c r="B49" s="44"/>
      <c r="D49" s="27">
        <v>-762085</v>
      </c>
      <c r="E49" s="29"/>
      <c r="F49" s="27">
        <v>-1687936</v>
      </c>
    </row>
    <row r="50" spans="1:6" ht="24" customHeight="1">
      <c r="A50" s="18" t="s">
        <v>47</v>
      </c>
      <c r="B50" s="44"/>
      <c r="D50" s="30">
        <v>71867</v>
      </c>
      <c r="E50" s="29"/>
      <c r="F50" s="30">
        <v>69967</v>
      </c>
    </row>
    <row r="51" spans="1:6" ht="24" customHeight="1">
      <c r="A51" s="18" t="s">
        <v>134</v>
      </c>
      <c r="B51" s="44"/>
      <c r="D51" s="29"/>
      <c r="E51" s="29"/>
      <c r="F51" s="29"/>
    </row>
    <row r="52" spans="1:6" ht="24" customHeight="1">
      <c r="A52" s="18" t="s">
        <v>48</v>
      </c>
      <c r="B52" s="44"/>
      <c r="D52" s="27">
        <f>SUM(D39:D50)</f>
        <v>71615636</v>
      </c>
      <c r="E52" s="29"/>
      <c r="F52" s="27">
        <f>SUM(F39:F50)</f>
        <v>-24929124</v>
      </c>
    </row>
    <row r="53" spans="1:6" ht="24" customHeight="1">
      <c r="A53" s="18" t="s">
        <v>49</v>
      </c>
      <c r="B53" s="44"/>
      <c r="D53" s="27"/>
      <c r="E53" s="29"/>
      <c r="F53" s="27"/>
    </row>
    <row r="54" spans="1:6" ht="24" customHeight="1">
      <c r="A54" s="18" t="s">
        <v>90</v>
      </c>
      <c r="B54" s="44"/>
      <c r="D54" s="27">
        <v>60746316</v>
      </c>
      <c r="E54" s="29"/>
      <c r="F54" s="27">
        <v>-22963710</v>
      </c>
    </row>
    <row r="55" spans="1:6" ht="24" customHeight="1">
      <c r="A55" s="18" t="s">
        <v>50</v>
      </c>
      <c r="B55" s="44"/>
      <c r="D55" s="27">
        <v>18492708</v>
      </c>
      <c r="E55" s="29"/>
      <c r="F55" s="27">
        <v>2583569</v>
      </c>
    </row>
    <row r="56" spans="1:6" ht="24" customHeight="1">
      <c r="A56" s="24" t="s">
        <v>51</v>
      </c>
      <c r="B56" s="44"/>
      <c r="D56" s="27">
        <v>5866738</v>
      </c>
      <c r="E56" s="29"/>
      <c r="F56" s="27">
        <v>519475</v>
      </c>
    </row>
    <row r="57" spans="1:6" ht="24" customHeight="1">
      <c r="A57" s="24" t="s">
        <v>75</v>
      </c>
      <c r="B57" s="44"/>
      <c r="D57" s="32">
        <v>0</v>
      </c>
      <c r="E57" s="29"/>
      <c r="F57" s="32">
        <v>-30174</v>
      </c>
    </row>
    <row r="58" spans="1:6" ht="24" customHeight="1">
      <c r="A58" s="18" t="s">
        <v>52</v>
      </c>
      <c r="B58" s="44"/>
      <c r="D58" s="27"/>
      <c r="E58" s="29"/>
      <c r="F58" s="27"/>
    </row>
    <row r="59" spans="1:6" ht="24" customHeight="1">
      <c r="A59" s="24" t="s">
        <v>81</v>
      </c>
      <c r="B59" s="44"/>
      <c r="D59" s="27">
        <v>-113638199</v>
      </c>
      <c r="E59" s="29"/>
      <c r="F59" s="27">
        <v>-2331393</v>
      </c>
    </row>
    <row r="60" spans="1:6" ht="24" customHeight="1">
      <c r="A60" s="24" t="s">
        <v>53</v>
      </c>
      <c r="B60" s="44"/>
      <c r="D60" s="29">
        <v>-5401868</v>
      </c>
      <c r="E60" s="29"/>
      <c r="F60" s="29">
        <v>-4889865</v>
      </c>
    </row>
    <row r="61" spans="1:6" ht="24" customHeight="1">
      <c r="A61" s="24" t="s">
        <v>122</v>
      </c>
      <c r="B61" s="44"/>
      <c r="D61" s="29">
        <v>-3079016</v>
      </c>
      <c r="E61" s="29"/>
      <c r="F61" s="29">
        <v>-3176852</v>
      </c>
    </row>
    <row r="62" spans="1:6" ht="24" customHeight="1">
      <c r="A62" s="24" t="s">
        <v>135</v>
      </c>
      <c r="B62" s="44"/>
      <c r="D62" s="93">
        <f>SUM(D52:D61)</f>
        <v>34602315</v>
      </c>
      <c r="E62" s="29"/>
      <c r="F62" s="93">
        <f>SUM(F52:F61)</f>
        <v>-55218074</v>
      </c>
    </row>
    <row r="63" spans="1:6" ht="24" customHeight="1">
      <c r="A63" s="24" t="s">
        <v>54</v>
      </c>
      <c r="B63" s="44"/>
      <c r="D63" s="29">
        <v>-71867</v>
      </c>
      <c r="E63" s="29"/>
      <c r="F63" s="29">
        <v>-69967</v>
      </c>
    </row>
    <row r="64" spans="1:6" ht="24" customHeight="1">
      <c r="A64" s="24" t="s">
        <v>73</v>
      </c>
      <c r="B64" s="44"/>
      <c r="D64" s="30">
        <v>-876964</v>
      </c>
      <c r="E64" s="29"/>
      <c r="F64" s="30">
        <v>-13866804</v>
      </c>
    </row>
    <row r="65" spans="1:9" ht="24" customHeight="1">
      <c r="A65" s="25" t="s">
        <v>136</v>
      </c>
      <c r="B65" s="44"/>
      <c r="D65" s="30">
        <f>SUM(D62:D64)</f>
        <v>33653484</v>
      </c>
      <c r="E65" s="29"/>
      <c r="F65" s="30">
        <f>SUM(F62:F64)</f>
        <v>-69154845</v>
      </c>
    </row>
    <row r="66" spans="1:9" ht="24" customHeight="1">
      <c r="B66" s="44"/>
      <c r="D66" s="43"/>
      <c r="E66" s="43"/>
      <c r="F66" s="43"/>
    </row>
    <row r="67" spans="1:9" ht="24" customHeight="1">
      <c r="A67" s="23" t="s">
        <v>13</v>
      </c>
      <c r="B67" s="44"/>
    </row>
    <row r="68" spans="1:9" s="14" customFormat="1" ht="24" customHeight="1">
      <c r="A68" s="11" t="s">
        <v>0</v>
      </c>
      <c r="B68" s="12"/>
      <c r="C68" s="13"/>
      <c r="D68" s="13"/>
      <c r="E68" s="84"/>
      <c r="F68" s="13"/>
      <c r="I68" s="17"/>
    </row>
    <row r="69" spans="1:9" s="14" customFormat="1" ht="24" customHeight="1">
      <c r="A69" s="25" t="s">
        <v>55</v>
      </c>
      <c r="B69" s="12"/>
      <c r="C69" s="13"/>
      <c r="D69" s="13"/>
      <c r="E69" s="84"/>
      <c r="F69" s="13"/>
      <c r="I69" s="17"/>
    </row>
    <row r="70" spans="1:9" s="14" customFormat="1" ht="24" customHeight="1">
      <c r="A70" s="11" t="s">
        <v>117</v>
      </c>
      <c r="B70" s="12"/>
      <c r="C70" s="13"/>
      <c r="D70" s="13"/>
      <c r="E70" s="84"/>
      <c r="F70" s="13"/>
      <c r="I70" s="17"/>
    </row>
    <row r="71" spans="1:9" s="14" customFormat="1" ht="24" customHeight="1">
      <c r="B71" s="12"/>
      <c r="C71" s="13"/>
      <c r="D71" s="15"/>
      <c r="E71" s="84"/>
      <c r="F71" s="16" t="s">
        <v>2</v>
      </c>
      <c r="I71" s="17"/>
    </row>
    <row r="72" spans="1:9" ht="24" customHeight="1">
      <c r="B72" s="19"/>
      <c r="C72" s="20"/>
      <c r="D72" s="36">
        <v>2562</v>
      </c>
      <c r="E72" s="37"/>
      <c r="F72" s="36">
        <v>2561</v>
      </c>
    </row>
    <row r="73" spans="1:9" ht="24" customHeight="1">
      <c r="A73" s="21" t="s">
        <v>74</v>
      </c>
      <c r="B73" s="44"/>
      <c r="D73" s="43"/>
      <c r="E73" s="43"/>
      <c r="F73" s="43"/>
    </row>
    <row r="74" spans="1:9" ht="24" customHeight="1">
      <c r="A74" s="33" t="s">
        <v>123</v>
      </c>
      <c r="B74" s="44"/>
      <c r="D74" s="45">
        <v>-15251384</v>
      </c>
      <c r="E74" s="29"/>
      <c r="F74" s="45">
        <v>-10775320</v>
      </c>
    </row>
    <row r="75" spans="1:9" ht="24" customHeight="1">
      <c r="A75" s="33" t="s">
        <v>94</v>
      </c>
      <c r="B75" s="44"/>
      <c r="D75" s="45">
        <v>-554400</v>
      </c>
      <c r="E75" s="29"/>
      <c r="F75" s="45">
        <v>-515300</v>
      </c>
    </row>
    <row r="76" spans="1:9" ht="24" customHeight="1">
      <c r="A76" s="33" t="s">
        <v>124</v>
      </c>
      <c r="B76" s="44"/>
      <c r="D76" s="45">
        <v>1800800</v>
      </c>
      <c r="E76" s="29"/>
      <c r="F76" s="45">
        <v>1962</v>
      </c>
    </row>
    <row r="77" spans="1:9" ht="24" customHeight="1">
      <c r="A77" s="33" t="s">
        <v>125</v>
      </c>
      <c r="B77" s="44"/>
      <c r="D77" s="30">
        <v>762837</v>
      </c>
      <c r="E77" s="29"/>
      <c r="F77" s="30">
        <v>1711151</v>
      </c>
    </row>
    <row r="78" spans="1:9" ht="24" customHeight="1">
      <c r="A78" s="21" t="s">
        <v>137</v>
      </c>
      <c r="B78" s="44"/>
      <c r="D78" s="28">
        <f>SUM(D74:D77)</f>
        <v>-13242147</v>
      </c>
      <c r="E78" s="29"/>
      <c r="F78" s="28">
        <f>SUM(F74:F77)</f>
        <v>-9577507</v>
      </c>
    </row>
    <row r="79" spans="1:9" ht="24" customHeight="1">
      <c r="A79" s="21" t="s">
        <v>115</v>
      </c>
      <c r="B79" s="44"/>
      <c r="D79" s="27"/>
      <c r="E79" s="29"/>
      <c r="F79" s="27"/>
    </row>
    <row r="80" spans="1:9" ht="24" customHeight="1">
      <c r="A80" s="18" t="s">
        <v>95</v>
      </c>
      <c r="B80" s="44"/>
      <c r="D80" s="27">
        <v>-1397595</v>
      </c>
      <c r="E80" s="29"/>
      <c r="F80" s="27">
        <v>-840875</v>
      </c>
    </row>
    <row r="81" spans="1:6" ht="24" customHeight="1">
      <c r="A81" s="18" t="s">
        <v>72</v>
      </c>
      <c r="B81" s="44"/>
      <c r="D81" s="27">
        <v>-54675000</v>
      </c>
      <c r="E81" s="29"/>
      <c r="F81" s="27">
        <v>-36450000</v>
      </c>
    </row>
    <row r="82" spans="1:6" ht="24" customHeight="1">
      <c r="A82" s="21" t="s">
        <v>56</v>
      </c>
      <c r="B82" s="44"/>
      <c r="D82" s="28">
        <f>SUM(D80:D81)</f>
        <v>-56072595</v>
      </c>
      <c r="E82" s="29"/>
      <c r="F82" s="28">
        <f>SUM(F80:F81)</f>
        <v>-37290875</v>
      </c>
    </row>
    <row r="83" spans="1:6" ht="24" customHeight="1">
      <c r="A83" s="21" t="s">
        <v>138</v>
      </c>
      <c r="B83" s="44"/>
      <c r="D83" s="29">
        <f>SUM(D82,D78,D65)</f>
        <v>-35661258</v>
      </c>
      <c r="E83" s="29"/>
      <c r="F83" s="29">
        <f>SUM(F82,F78,F65)</f>
        <v>-116023227</v>
      </c>
    </row>
    <row r="84" spans="1:6" ht="24" customHeight="1">
      <c r="A84" s="24" t="s">
        <v>139</v>
      </c>
      <c r="B84" s="44"/>
      <c r="D84" s="32"/>
      <c r="E84" s="86"/>
      <c r="F84" s="32"/>
    </row>
    <row r="85" spans="1:6" ht="24" customHeight="1">
      <c r="A85" s="24" t="s">
        <v>65</v>
      </c>
      <c r="B85" s="44"/>
      <c r="D85" s="29">
        <v>9848</v>
      </c>
      <c r="E85" s="29"/>
      <c r="F85" s="29">
        <v>-107599</v>
      </c>
    </row>
    <row r="86" spans="1:6" ht="24" customHeight="1">
      <c r="A86" s="25" t="s">
        <v>82</v>
      </c>
      <c r="B86" s="44"/>
      <c r="D86" s="30">
        <v>198395426</v>
      </c>
      <c r="E86" s="29"/>
      <c r="F86" s="30">
        <v>314526252</v>
      </c>
    </row>
    <row r="87" spans="1:6" ht="24" customHeight="1" thickBot="1">
      <c r="A87" s="11" t="s">
        <v>83</v>
      </c>
      <c r="B87" s="44"/>
      <c r="D87" s="39">
        <f>SUM(D83:D86)</f>
        <v>162744016</v>
      </c>
      <c r="E87" s="29"/>
      <c r="F87" s="39">
        <f>SUM(F83:F86)</f>
        <v>198395426</v>
      </c>
    </row>
    <row r="88" spans="1:6" ht="24" customHeight="1" thickTop="1">
      <c r="A88" s="11"/>
      <c r="B88" s="44"/>
      <c r="D88" s="27">
        <f>SUM(D87-BS!D8)</f>
        <v>0</v>
      </c>
      <c r="E88" s="29"/>
      <c r="F88" s="27">
        <f>SUM(F87-BS!F8)</f>
        <v>0</v>
      </c>
    </row>
    <row r="89" spans="1:6" ht="24" customHeight="1">
      <c r="A89" s="11" t="s">
        <v>66</v>
      </c>
      <c r="B89" s="44"/>
      <c r="D89" s="29"/>
      <c r="E89" s="29"/>
      <c r="F89" s="29"/>
    </row>
    <row r="90" spans="1:6" ht="24" customHeight="1">
      <c r="A90" s="24" t="s">
        <v>140</v>
      </c>
      <c r="B90" s="44"/>
      <c r="D90" s="29"/>
      <c r="E90" s="29"/>
      <c r="F90" s="29"/>
    </row>
    <row r="91" spans="1:6" ht="24" customHeight="1">
      <c r="A91" s="24" t="s">
        <v>112</v>
      </c>
      <c r="B91" s="24"/>
      <c r="C91" s="24"/>
      <c r="D91" s="17">
        <v>-5753520</v>
      </c>
      <c r="E91" s="87"/>
      <c r="F91" s="29">
        <v>6162728</v>
      </c>
    </row>
    <row r="92" spans="1:6" ht="24" customHeight="1">
      <c r="B92" s="44"/>
      <c r="C92" s="26"/>
      <c r="E92" s="29"/>
      <c r="F92" s="27"/>
    </row>
    <row r="93" spans="1:6" ht="24" customHeight="1">
      <c r="A93" s="23" t="s">
        <v>13</v>
      </c>
      <c r="B93" s="44"/>
    </row>
  </sheetData>
  <printOptions horizontalCentered="1"/>
  <pageMargins left="0.77" right="0.23622047244094499" top="0.78740157480314998" bottom="0.31496062992126" header="0.31496062992126" footer="0.31496062992126"/>
  <pageSetup paperSize="9" scale="85" fitToHeight="6" orientation="portrait" r:id="rId1"/>
  <rowBreaks count="2" manualBreakCount="2">
    <brk id="32" max="16383" man="1"/>
    <brk id="67" max="16383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showGridLines="0" view="pageBreakPreview" zoomScaleNormal="100" zoomScaleSheetLayoutView="100" workbookViewId="0">
      <selection activeCell="R6" sqref="R6"/>
    </sheetView>
  </sheetViews>
  <sheetFormatPr defaultColWidth="9.1796875" defaultRowHeight="23.5" customHeight="1"/>
  <cols>
    <col min="1" max="1" width="9.1796875" style="1"/>
    <col min="2" max="2" width="25.453125" style="1" customWidth="1"/>
    <col min="3" max="3" width="1.54296875" style="1" customWidth="1"/>
    <col min="4" max="4" width="15.7265625" style="1" customWidth="1"/>
    <col min="5" max="5" width="1.54296875" style="1" customWidth="1"/>
    <col min="6" max="6" width="15.7265625" style="1" customWidth="1"/>
    <col min="7" max="7" width="1.54296875" style="1" customWidth="1"/>
    <col min="8" max="8" width="15.7265625" style="1" customWidth="1"/>
    <col min="9" max="9" width="1.54296875" style="1" customWidth="1"/>
    <col min="10" max="10" width="15.7265625" style="1" customWidth="1"/>
    <col min="11" max="11" width="1.54296875" style="1" customWidth="1"/>
    <col min="12" max="12" width="15.7265625" style="1" customWidth="1"/>
    <col min="13" max="13" width="9.1796875" style="1"/>
    <col min="14" max="14" width="15.1796875" style="1" customWidth="1"/>
    <col min="15" max="16384" width="9.1796875" style="1"/>
  </cols>
  <sheetData>
    <row r="1" spans="1:12" ht="23.5" customHeight="1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23.5" customHeight="1">
      <c r="A2" s="95" t="s">
        <v>57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23.5" customHeight="1">
      <c r="A3" s="95" t="s">
        <v>117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ht="23.5" customHeight="1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2" s="2" customFormat="1" ht="23.5" customHeight="1">
      <c r="D5" s="2" t="s">
        <v>97</v>
      </c>
      <c r="H5" s="97" t="s">
        <v>28</v>
      </c>
      <c r="I5" s="97"/>
      <c r="J5" s="97"/>
    </row>
    <row r="6" spans="1:12" s="2" customFormat="1" ht="23.5" customHeight="1">
      <c r="C6" s="3"/>
      <c r="D6" s="2" t="s">
        <v>68</v>
      </c>
      <c r="F6" s="2" t="s">
        <v>58</v>
      </c>
      <c r="H6" s="4" t="s">
        <v>59</v>
      </c>
    </row>
    <row r="7" spans="1:12" s="2" customFormat="1" ht="23.5" customHeight="1">
      <c r="C7" s="3"/>
      <c r="D7" s="90" t="s">
        <v>69</v>
      </c>
      <c r="F7" s="90" t="s">
        <v>70</v>
      </c>
      <c r="H7" s="90" t="s">
        <v>60</v>
      </c>
      <c r="J7" s="90" t="s">
        <v>61</v>
      </c>
      <c r="L7" s="90" t="s">
        <v>62</v>
      </c>
    </row>
    <row r="8" spans="1:12" s="2" customFormat="1" ht="23.5" customHeight="1">
      <c r="C8" s="3"/>
      <c r="D8" s="4"/>
      <c r="F8" s="4"/>
      <c r="H8" s="4"/>
      <c r="J8" s="4"/>
      <c r="L8" s="4"/>
    </row>
    <row r="9" spans="1:12" ht="23.5" customHeight="1">
      <c r="A9" s="82" t="s">
        <v>100</v>
      </c>
      <c r="D9" s="83">
        <v>121500000</v>
      </c>
      <c r="E9" s="83"/>
      <c r="F9" s="83">
        <v>233350000</v>
      </c>
      <c r="G9" s="83"/>
      <c r="H9" s="83">
        <v>12150000</v>
      </c>
      <c r="I9" s="83"/>
      <c r="J9" s="83">
        <v>242570048</v>
      </c>
      <c r="K9" s="83"/>
      <c r="L9" s="8">
        <f>SUM(C9:K9)</f>
        <v>609570048</v>
      </c>
    </row>
    <row r="10" spans="1:12" ht="23.5" customHeight="1">
      <c r="A10" s="88" t="s">
        <v>102</v>
      </c>
      <c r="D10" s="8">
        <v>0</v>
      </c>
      <c r="E10" s="8"/>
      <c r="F10" s="8">
        <v>0</v>
      </c>
      <c r="G10" s="8"/>
      <c r="H10" s="8">
        <v>0</v>
      </c>
      <c r="I10" s="8"/>
      <c r="J10" s="8">
        <v>-39063110</v>
      </c>
      <c r="K10" s="8"/>
      <c r="L10" s="8">
        <f>SUM(C10:K10)</f>
        <v>-39063110</v>
      </c>
    </row>
    <row r="11" spans="1:12" ht="23.5" customHeight="1">
      <c r="A11" s="88" t="s">
        <v>92</v>
      </c>
      <c r="D11" s="8">
        <v>0</v>
      </c>
      <c r="E11" s="83"/>
      <c r="F11" s="8">
        <v>0</v>
      </c>
      <c r="G11" s="83"/>
      <c r="H11" s="8">
        <v>0</v>
      </c>
      <c r="I11" s="83"/>
      <c r="J11" s="89">
        <v>-401694</v>
      </c>
      <c r="K11" s="83"/>
      <c r="L11" s="89">
        <f>SUM(D11:J11)</f>
        <v>-401694</v>
      </c>
    </row>
    <row r="12" spans="1:12" ht="23.5" customHeight="1">
      <c r="A12" s="7" t="s">
        <v>87</v>
      </c>
      <c r="C12" s="6"/>
      <c r="D12" s="91">
        <f>SUM(D10:D11)</f>
        <v>0</v>
      </c>
      <c r="E12" s="83"/>
      <c r="F12" s="91">
        <f>SUM(F10:F11)</f>
        <v>0</v>
      </c>
      <c r="G12" s="83"/>
      <c r="H12" s="91">
        <f>SUM(H10:H11)</f>
        <v>0</v>
      </c>
      <c r="I12" s="83"/>
      <c r="J12" s="8">
        <f>SUM(J10:J11)</f>
        <v>-39464804</v>
      </c>
      <c r="K12" s="83"/>
      <c r="L12" s="8">
        <f>SUM(L10:L11)</f>
        <v>-39464804</v>
      </c>
    </row>
    <row r="13" spans="1:12" ht="23.5" customHeight="1">
      <c r="A13" s="7" t="s">
        <v>132</v>
      </c>
      <c r="C13" s="6"/>
      <c r="D13" s="8">
        <v>0</v>
      </c>
      <c r="E13" s="8"/>
      <c r="F13" s="8">
        <v>0</v>
      </c>
      <c r="G13" s="8"/>
      <c r="H13" s="8">
        <v>0</v>
      </c>
      <c r="I13" s="8"/>
      <c r="J13" s="8">
        <v>-36450000</v>
      </c>
      <c r="K13" s="8"/>
      <c r="L13" s="8">
        <f>SUM(D13:J13)</f>
        <v>-36450000</v>
      </c>
    </row>
    <row r="14" spans="1:12" ht="23.5" customHeight="1" thickBot="1">
      <c r="A14" s="5" t="s">
        <v>101</v>
      </c>
      <c r="D14" s="9">
        <f>SUM(D9,D12:D13)</f>
        <v>121500000</v>
      </c>
      <c r="E14" s="8"/>
      <c r="F14" s="9">
        <f>SUM(F9,F12:F13)</f>
        <v>233350000</v>
      </c>
      <c r="G14" s="8"/>
      <c r="H14" s="9">
        <f>SUM(H9,H12:H13)</f>
        <v>12150000</v>
      </c>
      <c r="I14" s="8"/>
      <c r="J14" s="9">
        <f>SUM(J9,J12:J13)</f>
        <v>166655244</v>
      </c>
      <c r="K14" s="8"/>
      <c r="L14" s="9">
        <f>SUM(L9,L12:L13)</f>
        <v>533655244</v>
      </c>
    </row>
    <row r="15" spans="1:12" ht="23.5" customHeight="1" thickTop="1">
      <c r="A15" s="7"/>
      <c r="D15" s="10"/>
      <c r="E15" s="10"/>
      <c r="F15" s="10"/>
      <c r="G15" s="10"/>
      <c r="H15" s="10"/>
      <c r="I15" s="10"/>
      <c r="J15" s="10"/>
      <c r="K15" s="10"/>
      <c r="L15" s="10">
        <f>SUM(L14-BS!F52)</f>
        <v>0</v>
      </c>
    </row>
    <row r="16" spans="1:12" ht="23.5" customHeight="1">
      <c r="A16" s="82" t="s">
        <v>118</v>
      </c>
      <c r="D16" s="83">
        <f>SUM(D14)</f>
        <v>121500000</v>
      </c>
      <c r="E16" s="83"/>
      <c r="F16" s="83">
        <f>SUM(F14)</f>
        <v>233350000</v>
      </c>
      <c r="G16" s="83"/>
      <c r="H16" s="83">
        <f>SUM(H14)</f>
        <v>12150000</v>
      </c>
      <c r="I16" s="83"/>
      <c r="J16" s="83">
        <f>SUM(J14)</f>
        <v>166655244</v>
      </c>
      <c r="K16" s="83"/>
      <c r="L16" s="8">
        <f>SUM(C16:K16)</f>
        <v>533655244</v>
      </c>
    </row>
    <row r="17" spans="1:12" ht="23.5" customHeight="1">
      <c r="A17" s="88" t="s">
        <v>80</v>
      </c>
      <c r="D17" s="8">
        <v>0</v>
      </c>
      <c r="E17" s="8"/>
      <c r="F17" s="8">
        <v>0</v>
      </c>
      <c r="G17" s="8"/>
      <c r="H17" s="8">
        <v>0</v>
      </c>
      <c r="I17" s="8"/>
      <c r="J17" s="8">
        <f>PL!D22</f>
        <v>33050213</v>
      </c>
      <c r="K17" s="8"/>
      <c r="L17" s="8">
        <f>SUM(C17:K17)</f>
        <v>33050213</v>
      </c>
    </row>
    <row r="18" spans="1:12" ht="23.5" customHeight="1">
      <c r="A18" s="88" t="s">
        <v>92</v>
      </c>
      <c r="D18" s="8">
        <v>0</v>
      </c>
      <c r="E18" s="83"/>
      <c r="F18" s="8">
        <v>0</v>
      </c>
      <c r="G18" s="83"/>
      <c r="H18" s="8">
        <v>0</v>
      </c>
      <c r="I18" s="83"/>
      <c r="J18" s="8">
        <f>PL!D26</f>
        <v>-3323019</v>
      </c>
      <c r="K18" s="83"/>
      <c r="L18" s="8">
        <f>SUM(D18:J18)</f>
        <v>-3323019</v>
      </c>
    </row>
    <row r="19" spans="1:12" ht="23.5" customHeight="1">
      <c r="A19" s="7" t="s">
        <v>87</v>
      </c>
      <c r="C19" s="6"/>
      <c r="D19" s="91">
        <f>SUM(D17:D18)</f>
        <v>0</v>
      </c>
      <c r="E19" s="83"/>
      <c r="F19" s="91">
        <f>SUM(F17:F18)</f>
        <v>0</v>
      </c>
      <c r="G19" s="83"/>
      <c r="H19" s="91">
        <f>SUM(H17:H18)</f>
        <v>0</v>
      </c>
      <c r="I19" s="83"/>
      <c r="J19" s="91">
        <f>SUM(J17:J18)</f>
        <v>29727194</v>
      </c>
      <c r="K19" s="83"/>
      <c r="L19" s="91">
        <f>SUM(L17:L18)</f>
        <v>29727194</v>
      </c>
    </row>
    <row r="20" spans="1:12" ht="23.5" customHeight="1">
      <c r="A20" s="7" t="s">
        <v>132</v>
      </c>
      <c r="C20" s="6"/>
      <c r="D20" s="8">
        <v>0</v>
      </c>
      <c r="E20" s="8"/>
      <c r="F20" s="8">
        <v>0</v>
      </c>
      <c r="G20" s="8"/>
      <c r="H20" s="8">
        <v>0</v>
      </c>
      <c r="I20" s="8"/>
      <c r="J20" s="8">
        <v>-54675000</v>
      </c>
      <c r="K20" s="8"/>
      <c r="L20" s="8">
        <f>SUM(D20:J20)</f>
        <v>-54675000</v>
      </c>
    </row>
    <row r="21" spans="1:12" ht="23.5" customHeight="1" thickBot="1">
      <c r="A21" s="5" t="s">
        <v>119</v>
      </c>
      <c r="D21" s="9">
        <f>D16+D19+D20</f>
        <v>121500000</v>
      </c>
      <c r="E21" s="8"/>
      <c r="F21" s="9">
        <f>F16+F19+F20</f>
        <v>233350000</v>
      </c>
      <c r="G21" s="8"/>
      <c r="H21" s="9">
        <f>H16+H19+H20</f>
        <v>12150000</v>
      </c>
      <c r="I21" s="8"/>
      <c r="J21" s="9">
        <f>J16+J19+J20</f>
        <v>141707438</v>
      </c>
      <c r="K21" s="8"/>
      <c r="L21" s="9">
        <f>L16+L19+L20</f>
        <v>508707438</v>
      </c>
    </row>
    <row r="22" spans="1:12" ht="23.5" customHeight="1" thickTop="1">
      <c r="A22" s="7"/>
      <c r="D22" s="10"/>
      <c r="E22" s="10"/>
      <c r="F22" s="10"/>
      <c r="G22" s="10"/>
      <c r="H22" s="10"/>
      <c r="I22" s="10"/>
      <c r="J22" s="10"/>
      <c r="K22" s="10"/>
      <c r="L22" s="10">
        <f>SUM(L21-BS!D52)</f>
        <v>0</v>
      </c>
    </row>
    <row r="23" spans="1:12" ht="23.25" customHeight="1">
      <c r="A23" s="7" t="s">
        <v>13</v>
      </c>
    </row>
  </sheetData>
  <mergeCells count="5">
    <mergeCell ref="A1:L1"/>
    <mergeCell ref="A2:L2"/>
    <mergeCell ref="A3:L3"/>
    <mergeCell ref="A4:L4"/>
    <mergeCell ref="H5:J5"/>
  </mergeCells>
  <printOptions horizontalCentered="1"/>
  <pageMargins left="0.74" right="0.28999999999999998" top="0.90551181102362199" bottom="0.196850393700787" header="0.31496062992126" footer="0.31496062992126"/>
  <pageSetup paperSize="9" scale="75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BS</vt:lpstr>
      <vt:lpstr>PL</vt:lpstr>
      <vt:lpstr>CE</vt:lpstr>
      <vt:lpstr>BS!Print_Area</vt:lpstr>
      <vt:lpstr>CE!Print_Area</vt:lpstr>
      <vt:lpstr>PL!Print_Area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Surawadee Leethaweekul</cp:lastModifiedBy>
  <cp:lastPrinted>2020-02-03T07:51:02Z</cp:lastPrinted>
  <dcterms:created xsi:type="dcterms:W3CDTF">2011-05-02T09:09:37Z</dcterms:created>
  <dcterms:modified xsi:type="dcterms:W3CDTF">2020-02-19T10:09:34Z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60cf6889-7f0b-40fd-a9ec-dc7c0aca9350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