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28" yWindow="924" windowWidth="14388" windowHeight="9480" activeTab="0"/>
  </bookViews>
  <sheets>
    <sheet name="BS" sheetId="1" r:id="rId1"/>
    <sheet name="PL" sheetId="2" r:id="rId2"/>
    <sheet name="CE" sheetId="3" r:id="rId3"/>
  </sheets>
  <definedNames>
    <definedName name="_xlnm.Print_Area" localSheetId="0">'BS'!$A$1:$G$61</definedName>
    <definedName name="_xlnm.Print_Area" localSheetId="2">'CE'!$A$1:$L$23</definedName>
    <definedName name="_xlnm.Print_Area" localSheetId="1">'PL'!$A$1:$F$96</definedName>
  </definedNames>
  <calcPr fullCalcOnLoad="1"/>
</workbook>
</file>

<file path=xl/sharedStrings.xml><?xml version="1.0" encoding="utf-8"?>
<sst xmlns="http://schemas.openxmlformats.org/spreadsheetml/2006/main" count="177" uniqueCount="139">
  <si>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</si>
  <si>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</si>
  <si>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</si>
  <si>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</si>
  <si>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</si>
  <si>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</si>
  <si>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</si>
  <si>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</si>
  <si>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</si>
  <si>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</si>
  <si>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</si>
  <si>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</si>
  <si>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</si>
  <si>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</si>
  <si>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</si>
  <si>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</si>
  <si>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</si>
  <si>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</si>
  <si>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</si>
  <si>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</si>
  <si>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</si>
  <si>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</si>
  <si>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</si>
  <si>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</si>
  <si>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</si>
  <si>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</si>
  <si>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</si>
  <si>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</si>
  <si>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</si>
  <si>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</si>
  <si>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</si>
  <si>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</si>
  <si>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</si>
  <si>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</si>
  <si>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</si>
  <si>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</si>
  <si>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</si>
  <si>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</si>
  <si>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</si>
  <si>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</si>
  <si>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</si>
  <si>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</si>
  <si>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</si>
  <si>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</si>
  <si>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กำไรต่อหุ้นขั้นพื้นฐาน</t>
  </si>
  <si>
    <t>งบกระแสเงินสด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</si>
  <si>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</si>
  <si>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</si>
  <si>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</si>
  <si>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</si>
  <si>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</si>
  <si>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</si>
  <si>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</si>
  <si>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</si>
  <si>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</si>
  <si>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</si>
  <si>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</si>
  <si>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</si>
  <si>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</si>
  <si>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</si>
  <si>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</si>
  <si>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ดอกเบี้ยรับ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</si>
  <si>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</si>
  <si>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</si>
  <si>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</si>
  <si>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</si>
  <si>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</si>
  <si>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</si>
  <si>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</si>
  <si>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ภาษีเงินได้ค้างจ่าย</t>
  </si>
  <si>
    <t>กระแสเงินสดจาก (ใช้ไปใน) กิจกรรมดำเนินงาน</t>
  </si>
  <si>
    <t xml:space="preserve">   สำหรับเงินสดและรายการเทียบเท่าเงินสด</t>
  </si>
  <si>
    <t>ข้อมูลกระแสเงินสดเปิดเผยเพิ่มเติม</t>
  </si>
  <si>
    <t>รายการที่ไม่ใช่เงินสด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</si>
  <si>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</si>
  <si>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</si>
  <si>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</si>
  <si>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</si>
  <si>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</si>
  <si>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เงินปันผลจ่าย</t>
  </si>
  <si>
    <t xml:space="preserve">   จ่ายภาษีเงินได้</t>
  </si>
  <si>
    <t>กระแสเงินสดจาก (ใช้ไปใน) กิจกรรมลงทุน</t>
  </si>
  <si>
    <t xml:space="preserve">   สินทรัพย์ไม่หมุนเวียนอื่น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</si>
  <si>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</si>
  <si>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</si>
  <si>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</si>
  <si>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</si>
  <si>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>กำไรสำหรับปี</t>
  </si>
  <si>
    <t xml:space="preserve">   เจ้าหนี้การค้าและเจ้าหนี้อื่น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</si>
  <si>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</si>
  <si>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</si>
  <si>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ณ วันที่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</si>
  <si>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</si>
  <si>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</si>
  <si>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</si>
  <si>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 xml:space="preserve">   กำหนดชำระภายในหนึ่งปี</t>
  </si>
  <si>
    <t xml:space="preserve">      หุ้นสามัญ 121,500,000 หุ้น มูลค่าหุ้นละ 1 บาท</t>
  </si>
  <si>
    <t>ส่วนของหนี้สินตามสัญญาเช่าการเงินที่ถึงกำหนดชำระภายในหนึ่งปี</t>
  </si>
  <si>
    <t xml:space="preserve">กำไรขาดทุนเบ็ดเสร็จรวมสำหรับปี </t>
  </si>
  <si>
    <t xml:space="preserve">   เจ้าหนี้จากการซื้อเครื่องจักรและอุปกรณ์ลดลง</t>
  </si>
  <si>
    <t>หนี้สินตามสัญญาเช่าการเงิน - สุทธิจากส่วนที่ถึง</t>
  </si>
  <si>
    <t>ลูกหนี้การค้าและลูกหนี้อื่น</t>
  </si>
  <si>
    <t xml:space="preserve">   ลูกหนี้การค้าและลูกหนี้อื่น</t>
  </si>
  <si>
    <t>รายได้ค่าบริการ</t>
  </si>
  <si>
    <t xml:space="preserve">   กำไรจากอัตราแลกเปลี่ยน</t>
  </si>
  <si>
    <t>ต้นทุนขายและบริการ</t>
  </si>
  <si>
    <t xml:space="preserve">กำไรขาดทุนเบ็ดเสร็จอื่นสำหรับปี </t>
  </si>
  <si>
    <t xml:space="preserve">   ขาดทุนจากการตัดจำหน่ายอุปกรณ์</t>
  </si>
  <si>
    <t>ซื้อซอฟต์แวร์คอมพิวเตอร์</t>
  </si>
  <si>
    <t>ชำระหนี้สินตามสัญญาเช่าการเงิน</t>
  </si>
  <si>
    <t>ปรับปรุงอาคาร และซื้อเครื่องจักรและอุปกรณ์</t>
  </si>
  <si>
    <t>สินทรัพย์ภาษีเงินได้รอการตัดบัญชี</t>
  </si>
  <si>
    <t>ยอดคงเหลือ ณ วันที่ 1 มกราคม 2559</t>
  </si>
  <si>
    <t>ยอดคงเหลือ ณ วันที่ 31 ธันวาคม 2559</t>
  </si>
  <si>
    <t>31 ธันวาคม 2559</t>
  </si>
  <si>
    <t xml:space="preserve">   ซื้ออุปกรณ์ภายใต้สัญญาเช่าทางการเงิน</t>
  </si>
  <si>
    <t>เงินสดและรายการเทียบเท่าเงินสดเพิ่มขึ้นสุทธิ</t>
  </si>
  <si>
    <t>สำหรับปีสิ้นสุดวันที่ 31 ธันวาคม 2560</t>
  </si>
  <si>
    <t>ยอดคงเหลือ ณ วันที่ 1 มกราคม 2560</t>
  </si>
  <si>
    <t>ยอดคงเหลือ ณ วันที่ 31 ธันวาคม 2560</t>
  </si>
  <si>
    <t>ณ วันที่ 31 ธันวาคม 2560</t>
  </si>
  <si>
    <t>31 ธันวาคม 2560</t>
  </si>
  <si>
    <t>ทุนออก</t>
  </si>
  <si>
    <t xml:space="preserve">   ขาดทุน (กำไร) จากอัตราแลกเปลี่ยนที่ยังไม่เกิดขึ้นจริง</t>
  </si>
  <si>
    <t>เงินสดจาก (ใช้ไปใน) กิจกรรมดำเนินงาน</t>
  </si>
  <si>
    <t>เงินสดสุทธิจาก (ใช้ไปใน) กิจกรรมดำเนินงาน</t>
  </si>
  <si>
    <t>เงินสดสุทธิจาก (ใช้ไปใน) กิจกรรมลงทุน</t>
  </si>
  <si>
    <t>กระแสเงินสดใช้ไปในกิจกรรมจัดหาเงิน</t>
  </si>
  <si>
    <t>ขาดทุนจากอัตราแลกเปลี่ยนที่ยังไม่เกิดขึ้นจริง</t>
  </si>
  <si>
    <t xml:space="preserve">   ค่าเผื่อหนี้สงสัยจะสูญ (โอนกลับ)</t>
  </si>
  <si>
    <t xml:space="preserve">   การปรับลดสินค้าคงเหลือเป็นมูลค่าสุทธิที่จะได้รับ (โอนกลับ)</t>
  </si>
  <si>
    <t xml:space="preserve">   กำไรจากการขายที่ดินและอุปกรณ์</t>
  </si>
  <si>
    <t>เงินสดรับจากการขายที่ดินและอุปกรณ์</t>
  </si>
  <si>
    <t>กำไร (ขาดทุน) จากการดำเนินงานก่อนการเปลี่ยนแปลงในสินทรัพย์</t>
  </si>
  <si>
    <t>เงินลงทุนชั่วคราว - เงินฝากประจำ</t>
  </si>
  <si>
    <t>สินทรัพย์ไม่มีตัวตน - ซอฟต์แวร์คอมพิวเตอร์</t>
  </si>
  <si>
    <t>กำไรขาดทุน:</t>
  </si>
  <si>
    <t>กำไรขาดทุนเบ็ดเสร็จอื่น:</t>
  </si>
  <si>
    <t>เงินปันผลจ่าย (หมายเหตุ 20)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</si>
</sst>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2" fontId="3" fillId="0" borderId="0" xfId="55" applyNumberFormat="1" applyFont="1" applyFill="1" applyAlignment="1">
      <alignment vertical="top"/>
      <protection/>
    </xf>
    <xf numFmtId="172" fontId="3" fillId="0" borderId="0" xfId="55" applyNumberFormat="1" applyFont="1" applyFill="1" applyAlignment="1">
      <alignment horizontal="center" vertical="top"/>
      <protection/>
    </xf>
    <xf numFmtId="0" fontId="4" fillId="0" borderId="0" xfId="55" applyNumberFormat="1" applyFont="1" applyFill="1" applyAlignment="1">
      <alignment horizontal="center" vertical="top"/>
      <protection/>
    </xf>
    <xf numFmtId="172" fontId="3" fillId="0" borderId="0" xfId="55" applyNumberFormat="1" applyFont="1" applyFill="1" applyBorder="1" applyAlignment="1">
      <alignment horizontal="center" vertical="top"/>
      <protection/>
    </xf>
    <xf numFmtId="0" fontId="2" fillId="0" borderId="0" xfId="55" applyNumberFormat="1" applyFont="1" applyFill="1" applyAlignment="1">
      <alignment vertical="top"/>
      <protection/>
    </xf>
    <xf numFmtId="0" fontId="5" fillId="0" borderId="0" xfId="55" applyNumberFormat="1" applyFont="1" applyFill="1" applyAlignment="1">
      <alignment horizontal="center" vertical="top"/>
      <protection/>
    </xf>
    <xf numFmtId="0" fontId="3" fillId="0" borderId="0" xfId="55" applyNumberFormat="1" applyFont="1" applyFill="1" applyAlignment="1">
      <alignment vertical="top"/>
      <protection/>
    </xf>
    <xf numFmtId="169" fontId="3" fillId="0" borderId="0" xfId="55" applyNumberFormat="1" applyFont="1" applyFill="1" applyBorder="1" applyAlignment="1">
      <alignment horizontal="center" vertical="top"/>
      <protection/>
    </xf>
    <xf numFmtId="169" fontId="3" fillId="0" borderId="10" xfId="55" applyNumberFormat="1" applyFont="1" applyFill="1" applyBorder="1" applyAlignment="1">
      <alignment horizontal="center" vertical="top"/>
      <protection/>
    </xf>
    <xf numFmtId="169" fontId="3" fillId="0" borderId="0" xfId="55" applyNumberFormat="1" applyFont="1" applyFill="1" applyAlignment="1">
      <alignment vertical="top"/>
      <protection/>
    </xf>
    <xf numFmtId="0" fontId="2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172" fontId="3" fillId="0" borderId="0" xfId="0" applyNumberFormat="1" applyFont="1" applyFill="1" applyAlignment="1">
      <alignment horizontal="centerContinuous" vertical="center"/>
    </xf>
    <xf numFmtId="172" fontId="3" fillId="0" borderId="0" xfId="0" applyNumberFormat="1" applyFont="1" applyFill="1" applyAlignment="1">
      <alignment horizontal="left" vertical="center"/>
    </xf>
    <xf numFmtId="172" fontId="3" fillId="0" borderId="0" xfId="0" applyNumberFormat="1" applyFont="1" applyFill="1" applyAlignment="1" quotePrefix="1">
      <alignment horizontal="centerContinuous" vertical="center"/>
    </xf>
    <xf numFmtId="37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72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quotePrefix="1">
      <alignment horizontal="center" vertical="center"/>
    </xf>
    <xf numFmtId="16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169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169" fontId="42" fillId="0" borderId="0" xfId="42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 quotePrefix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Border="1" applyAlignment="1" quotePrefix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right" vertical="top"/>
    </xf>
    <xf numFmtId="169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 quotePrefix="1">
      <alignment horizontal="left" vertical="top"/>
    </xf>
    <xf numFmtId="169" fontId="3" fillId="0" borderId="1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169" fontId="3" fillId="0" borderId="12" xfId="0" applyNumberFormat="1" applyFont="1" applyFill="1" applyBorder="1" applyAlignment="1">
      <alignment horizontal="right" vertical="top"/>
    </xf>
    <xf numFmtId="169" fontId="3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>
      <alignment horizontal="right" vertical="top"/>
    </xf>
    <xf numFmtId="169" fontId="3" fillId="0" borderId="0" xfId="0" applyNumberFormat="1" applyFont="1" applyFill="1" applyAlignment="1">
      <alignment horizontal="center" vertical="top"/>
    </xf>
    <xf numFmtId="169" fontId="3" fillId="0" borderId="11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69" fontId="3" fillId="0" borderId="13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 quotePrefix="1">
      <alignment horizontal="center" vertical="top"/>
    </xf>
    <xf numFmtId="169" fontId="3" fillId="0" borderId="0" xfId="0" applyNumberFormat="1" applyFont="1" applyFill="1" applyAlignment="1">
      <alignment vertical="top"/>
    </xf>
    <xf numFmtId="0" fontId="3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2" fillId="0" borderId="0" xfId="55" applyNumberFormat="1" applyFont="1" applyFill="1" applyAlignment="1">
      <alignment horizontal="left" vertical="top"/>
      <protection/>
    </xf>
    <xf numFmtId="169" fontId="3" fillId="0" borderId="0" xfId="55" applyNumberFormat="1" applyFont="1" applyFill="1" applyAlignment="1">
      <alignment horizontal="center" vertical="top"/>
      <protection/>
    </xf>
    <xf numFmtId="169" fontId="3" fillId="0" borderId="12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Continuous" vertical="center"/>
    </xf>
    <xf numFmtId="172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55" applyNumberFormat="1" applyFont="1" applyFill="1" applyAlignment="1">
      <alignment horizontal="left" vertical="top"/>
      <protection/>
    </xf>
    <xf numFmtId="169" fontId="3" fillId="0" borderId="12" xfId="55" applyNumberFormat="1" applyFont="1" applyFill="1" applyBorder="1" applyAlignment="1">
      <alignment horizontal="center" vertical="top"/>
      <protection/>
    </xf>
    <xf numFmtId="172" fontId="3" fillId="0" borderId="12" xfId="55" applyNumberFormat="1" applyFont="1" applyFill="1" applyBorder="1" applyAlignment="1">
      <alignment horizontal="center" vertical="top"/>
      <protection/>
    </xf>
    <xf numFmtId="169" fontId="3" fillId="0" borderId="15" xfId="55" applyNumberFormat="1" applyFont="1" applyFill="1" applyBorder="1" applyAlignment="1">
      <alignment horizontal="center" vertical="top"/>
      <protection/>
    </xf>
    <xf numFmtId="37" fontId="2" fillId="0" borderId="0" xfId="55" applyNumberFormat="1" applyFont="1" applyFill="1" applyAlignment="1" quotePrefix="1">
      <alignment horizontal="left" vertical="top"/>
      <protection/>
    </xf>
    <xf numFmtId="37" fontId="2" fillId="0" borderId="0" xfId="55" applyNumberFormat="1" applyFont="1" applyFill="1" applyAlignment="1">
      <alignment horizontal="left" vertical="top"/>
      <protection/>
    </xf>
    <xf numFmtId="172" fontId="3" fillId="0" borderId="0" xfId="55" applyNumberFormat="1" applyFont="1" applyFill="1" applyAlignment="1">
      <alignment horizontal="right" vertical="top"/>
      <protection/>
    </xf>
    <xf numFmtId="172" fontId="3" fillId="0" borderId="12" xfId="55" applyNumberFormat="1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view="pageBreakPreview" zoomScaleSheetLayoutView="100" zoomScalePageLayoutView="0" workbookViewId="0" topLeftCell="A1">
      <selection activeCell="A53" sqref="A53"/>
    </sheetView>
  </sheetViews>
  <sheetFormatPr defaultColWidth="10.7109375" defaultRowHeight="23.25" customHeight="1"/>
  <cols>
    <col min="1" max="1" width="54.7109375" style="55" customWidth="1"/>
    <col min="2" max="2" width="9.57421875" style="55" customWidth="1"/>
    <col min="3" max="3" width="1.28515625" style="53" customWidth="1"/>
    <col min="4" max="4" width="15.7109375" style="53" customWidth="1"/>
    <col min="5" max="5" width="1.7109375" style="53" customWidth="1"/>
    <col min="6" max="6" width="15.7109375" style="53" customWidth="1"/>
    <col min="7" max="7" width="0.9921875" style="53" customWidth="1"/>
    <col min="8" max="8" width="14.421875" style="53" customWidth="1"/>
    <col min="9" max="9" width="15.421875" style="53" customWidth="1"/>
    <col min="10" max="16384" width="10.7109375" style="53" customWidth="1"/>
  </cols>
  <sheetData>
    <row r="1" spans="1:6" s="49" customFormat="1" ht="23.25" customHeight="1">
      <c r="A1" s="46" t="s">
        <v>0</v>
      </c>
      <c r="B1" s="47"/>
      <c r="C1" s="48"/>
      <c r="D1" s="48"/>
      <c r="E1" s="48"/>
      <c r="F1" s="48"/>
    </row>
    <row r="2" spans="1:6" s="49" customFormat="1" ht="23.25" customHeight="1">
      <c r="A2" s="50" t="s">
        <v>1</v>
      </c>
      <c r="B2" s="47"/>
      <c r="C2" s="48"/>
      <c r="D2" s="51"/>
      <c r="E2" s="48"/>
      <c r="F2" s="51"/>
    </row>
    <row r="3" spans="1:6" s="49" customFormat="1" ht="23.25" customHeight="1">
      <c r="A3" s="46" t="s">
        <v>120</v>
      </c>
      <c r="B3" s="47"/>
      <c r="C3" s="48"/>
      <c r="D3" s="51"/>
      <c r="E3" s="48"/>
      <c r="F3" s="51"/>
    </row>
    <row r="4" spans="1:6" ht="23.25" customHeight="1">
      <c r="A4" s="47"/>
      <c r="B4" s="47"/>
      <c r="C4" s="48"/>
      <c r="D4" s="48"/>
      <c r="E4" s="48"/>
      <c r="F4" s="52" t="s">
        <v>2</v>
      </c>
    </row>
    <row r="5" spans="1:6" ht="23.25" customHeight="1">
      <c r="A5" s="47"/>
      <c r="B5" s="47"/>
      <c r="C5" s="48"/>
      <c r="D5" s="54" t="s">
        <v>91</v>
      </c>
      <c r="E5" s="54"/>
      <c r="F5" s="54" t="s">
        <v>91</v>
      </c>
    </row>
    <row r="6" spans="2:6" ht="23.25" customHeight="1">
      <c r="B6" s="56" t="s">
        <v>3</v>
      </c>
      <c r="C6" s="57"/>
      <c r="D6" s="58" t="s">
        <v>121</v>
      </c>
      <c r="E6" s="59"/>
      <c r="F6" s="58" t="s">
        <v>114</v>
      </c>
    </row>
    <row r="7" ht="23.25" customHeight="1">
      <c r="A7" s="60" t="s">
        <v>4</v>
      </c>
    </row>
    <row r="8" spans="1:2" ht="23.25" customHeight="1">
      <c r="A8" s="60" t="s">
        <v>5</v>
      </c>
      <c r="B8" s="61"/>
    </row>
    <row r="9" spans="1:6" ht="23.25" customHeight="1">
      <c r="A9" s="55" t="s">
        <v>6</v>
      </c>
      <c r="B9" s="61">
        <v>7</v>
      </c>
      <c r="D9" s="62">
        <v>314526252</v>
      </c>
      <c r="E9" s="62"/>
      <c r="F9" s="62">
        <v>238592078</v>
      </c>
    </row>
    <row r="10" spans="1:6" ht="23.25" customHeight="1">
      <c r="A10" s="55" t="s">
        <v>134</v>
      </c>
      <c r="B10" s="61"/>
      <c r="D10" s="62">
        <v>1137951</v>
      </c>
      <c r="E10" s="62"/>
      <c r="F10" s="62">
        <v>1122668</v>
      </c>
    </row>
    <row r="11" spans="1:6" ht="23.25" customHeight="1">
      <c r="A11" s="55" t="s">
        <v>101</v>
      </c>
      <c r="B11" s="61">
        <v>8</v>
      </c>
      <c r="C11" s="63"/>
      <c r="D11" s="64">
        <v>263784087</v>
      </c>
      <c r="E11" s="65"/>
      <c r="F11" s="64">
        <v>239267074</v>
      </c>
    </row>
    <row r="12" spans="1:6" ht="23.25" customHeight="1">
      <c r="A12" s="66" t="s">
        <v>83</v>
      </c>
      <c r="B12" s="61">
        <v>9</v>
      </c>
      <c r="D12" s="62">
        <v>116053293</v>
      </c>
      <c r="E12" s="62"/>
      <c r="F12" s="62">
        <f>116055392-595535</f>
        <v>115459857</v>
      </c>
    </row>
    <row r="13" spans="1:6" ht="23.25" customHeight="1">
      <c r="A13" s="55" t="s">
        <v>7</v>
      </c>
      <c r="B13" s="61"/>
      <c r="D13" s="62">
        <v>11917225</v>
      </c>
      <c r="E13" s="62"/>
      <c r="F13" s="62">
        <v>13428172</v>
      </c>
    </row>
    <row r="14" spans="1:6" ht="23.25" customHeight="1">
      <c r="A14" s="60" t="s">
        <v>9</v>
      </c>
      <c r="B14" s="61"/>
      <c r="D14" s="67">
        <f>SUM(D9:D13)</f>
        <v>707418808</v>
      </c>
      <c r="E14" s="62"/>
      <c r="F14" s="67">
        <f>SUM(F9:F13)</f>
        <v>607869849</v>
      </c>
    </row>
    <row r="15" spans="1:6" ht="23.25" customHeight="1">
      <c r="A15" s="60" t="s">
        <v>10</v>
      </c>
      <c r="B15" s="61"/>
      <c r="D15" s="62"/>
      <c r="E15" s="62"/>
      <c r="F15" s="62"/>
    </row>
    <row r="16" spans="1:6" ht="23.25" customHeight="1">
      <c r="A16" s="66" t="s">
        <v>84</v>
      </c>
      <c r="B16" s="61">
        <v>10</v>
      </c>
      <c r="D16" s="62">
        <v>268955616</v>
      </c>
      <c r="E16" s="62"/>
      <c r="F16" s="62">
        <v>376259748</v>
      </c>
    </row>
    <row r="17" spans="1:6" ht="23.25" customHeight="1">
      <c r="A17" s="68" t="s">
        <v>135</v>
      </c>
      <c r="B17" s="61"/>
      <c r="D17" s="62">
        <v>405466</v>
      </c>
      <c r="E17" s="62"/>
      <c r="F17" s="62">
        <v>430821</v>
      </c>
    </row>
    <row r="18" spans="1:6" ht="23.25" customHeight="1">
      <c r="A18" s="68" t="s">
        <v>111</v>
      </c>
      <c r="B18" s="61">
        <v>17</v>
      </c>
      <c r="D18" s="62">
        <v>1603533</v>
      </c>
      <c r="E18" s="62"/>
      <c r="F18" s="62">
        <v>1142056</v>
      </c>
    </row>
    <row r="19" spans="1:6" ht="23.25" customHeight="1">
      <c r="A19" s="55" t="s">
        <v>85</v>
      </c>
      <c r="B19" s="61"/>
      <c r="D19" s="69">
        <v>303018</v>
      </c>
      <c r="E19" s="62"/>
      <c r="F19" s="69">
        <v>284017</v>
      </c>
    </row>
    <row r="20" spans="1:6" ht="23.25" customHeight="1">
      <c r="A20" s="60" t="s">
        <v>11</v>
      </c>
      <c r="B20" s="61"/>
      <c r="D20" s="62">
        <f>SUM(D16:D19)</f>
        <v>271267633</v>
      </c>
      <c r="E20" s="62"/>
      <c r="F20" s="62">
        <f>SUM(F16:F19)</f>
        <v>378116642</v>
      </c>
    </row>
    <row r="21" spans="1:6" ht="23.25" customHeight="1" thickBot="1">
      <c r="A21" s="60" t="s">
        <v>12</v>
      </c>
      <c r="D21" s="70">
        <f>SUM(D20,D14)</f>
        <v>978686441</v>
      </c>
      <c r="E21" s="64"/>
      <c r="F21" s="70">
        <f>SUM(F20,F14)</f>
        <v>985986491</v>
      </c>
    </row>
    <row r="22" ht="23.25" customHeight="1" thickTop="1"/>
    <row r="23" ht="23.25" customHeight="1">
      <c r="A23" s="55" t="s">
        <v>13</v>
      </c>
    </row>
    <row r="24" spans="1:6" s="49" customFormat="1" ht="23.25" customHeight="1">
      <c r="A24" s="46" t="s">
        <v>0</v>
      </c>
      <c r="B24" s="47"/>
      <c r="C24" s="48"/>
      <c r="D24" s="48"/>
      <c r="E24" s="48"/>
      <c r="F24" s="48"/>
    </row>
    <row r="25" spans="1:6" s="49" customFormat="1" ht="23.25" customHeight="1">
      <c r="A25" s="71" t="s">
        <v>14</v>
      </c>
      <c r="B25" s="47"/>
      <c r="C25" s="48"/>
      <c r="D25" s="51"/>
      <c r="E25" s="48"/>
      <c r="F25" s="51"/>
    </row>
    <row r="26" spans="1:6" s="49" customFormat="1" ht="23.25" customHeight="1">
      <c r="A26" s="46" t="s">
        <v>120</v>
      </c>
      <c r="B26" s="47"/>
      <c r="C26" s="48"/>
      <c r="D26" s="51"/>
      <c r="E26" s="48"/>
      <c r="F26" s="51"/>
    </row>
    <row r="27" spans="1:6" ht="23.25" customHeight="1">
      <c r="A27" s="47"/>
      <c r="B27" s="47"/>
      <c r="C27" s="48"/>
      <c r="D27" s="48"/>
      <c r="E27" s="48"/>
      <c r="F27" s="52" t="s">
        <v>2</v>
      </c>
    </row>
    <row r="28" spans="1:6" ht="23.25" customHeight="1">
      <c r="A28" s="47"/>
      <c r="B28" s="47"/>
      <c r="C28" s="48"/>
      <c r="D28" s="54" t="s">
        <v>91</v>
      </c>
      <c r="E28" s="54"/>
      <c r="F28" s="54" t="s">
        <v>91</v>
      </c>
    </row>
    <row r="29" spans="2:6" ht="23.25" customHeight="1">
      <c r="B29" s="56" t="s">
        <v>3</v>
      </c>
      <c r="C29" s="57"/>
      <c r="D29" s="58" t="s">
        <v>121</v>
      </c>
      <c r="E29" s="59"/>
      <c r="F29" s="58" t="s">
        <v>114</v>
      </c>
    </row>
    <row r="30" ht="23.25" customHeight="1">
      <c r="A30" s="60" t="s">
        <v>15</v>
      </c>
    </row>
    <row r="31" ht="23.25" customHeight="1">
      <c r="A31" s="60" t="s">
        <v>16</v>
      </c>
    </row>
    <row r="32" spans="1:6" ht="23.25" customHeight="1">
      <c r="A32" s="66" t="s">
        <v>86</v>
      </c>
      <c r="B32" s="61">
        <v>11</v>
      </c>
      <c r="D32" s="54">
        <v>317790878</v>
      </c>
      <c r="E32" s="54"/>
      <c r="F32" s="54">
        <v>275565205</v>
      </c>
    </row>
    <row r="33" spans="1:6" ht="23.25" customHeight="1">
      <c r="A33" s="55" t="s">
        <v>97</v>
      </c>
      <c r="B33" s="61"/>
      <c r="D33" s="62">
        <v>840875</v>
      </c>
      <c r="E33" s="54"/>
      <c r="F33" s="62">
        <v>1391045</v>
      </c>
    </row>
    <row r="34" spans="1:6" ht="23.25" customHeight="1">
      <c r="A34" s="68" t="s">
        <v>69</v>
      </c>
      <c r="B34" s="61"/>
      <c r="D34" s="73">
        <v>13866804</v>
      </c>
      <c r="E34" s="73"/>
      <c r="F34" s="73">
        <v>7796412</v>
      </c>
    </row>
    <row r="35" spans="1:6" ht="23.25" customHeight="1">
      <c r="A35" s="55" t="s">
        <v>17</v>
      </c>
      <c r="B35" s="61"/>
      <c r="D35" s="73">
        <v>11865901</v>
      </c>
      <c r="E35" s="73"/>
      <c r="F35" s="73">
        <v>7786650</v>
      </c>
    </row>
    <row r="36" spans="1:6" ht="23.25" customHeight="1">
      <c r="A36" s="60" t="s">
        <v>18</v>
      </c>
      <c r="B36" s="61"/>
      <c r="D36" s="74">
        <f>SUM(D32:D35)</f>
        <v>344364458</v>
      </c>
      <c r="E36" s="75"/>
      <c r="F36" s="74">
        <f>SUM(F32:F35)</f>
        <v>292539312</v>
      </c>
    </row>
    <row r="37" spans="1:6" ht="23.25" customHeight="1">
      <c r="A37" s="60" t="s">
        <v>19</v>
      </c>
      <c r="B37" s="61"/>
      <c r="D37" s="75"/>
      <c r="E37" s="75"/>
      <c r="F37" s="75"/>
    </row>
    <row r="38" spans="1:6" ht="23.25" customHeight="1">
      <c r="A38" s="55" t="s">
        <v>100</v>
      </c>
      <c r="B38" s="61"/>
      <c r="D38" s="75"/>
      <c r="E38" s="75"/>
      <c r="F38" s="75"/>
    </row>
    <row r="39" spans="1:6" ht="23.25" customHeight="1">
      <c r="A39" s="55" t="s">
        <v>95</v>
      </c>
      <c r="B39" s="61"/>
      <c r="D39" s="75">
        <v>1397595</v>
      </c>
      <c r="E39" s="75"/>
      <c r="F39" s="75">
        <v>2280732</v>
      </c>
    </row>
    <row r="40" spans="1:6" ht="23.25" customHeight="1">
      <c r="A40" s="55" t="s">
        <v>20</v>
      </c>
      <c r="B40" s="61">
        <v>12</v>
      </c>
      <c r="D40" s="75">
        <v>23354340</v>
      </c>
      <c r="E40" s="75"/>
      <c r="F40" s="75">
        <v>22933220</v>
      </c>
    </row>
    <row r="41" spans="1:6" ht="23.25" customHeight="1">
      <c r="A41" s="60" t="s">
        <v>21</v>
      </c>
      <c r="B41" s="61"/>
      <c r="D41" s="74">
        <f>SUM(D39:D40)</f>
        <v>24751935</v>
      </c>
      <c r="E41" s="75"/>
      <c r="F41" s="74">
        <f>SUM(F39:F40)</f>
        <v>25213952</v>
      </c>
    </row>
    <row r="42" spans="1:6" ht="23.25" customHeight="1">
      <c r="A42" s="60" t="s">
        <v>22</v>
      </c>
      <c r="D42" s="74">
        <f>SUM(D41,D36)</f>
        <v>369116393</v>
      </c>
      <c r="E42" s="75"/>
      <c r="F42" s="74">
        <f>SUM(F41,F36)</f>
        <v>317753264</v>
      </c>
    </row>
    <row r="43" spans="1:6" ht="23.25" customHeight="1">
      <c r="A43" s="60" t="s">
        <v>23</v>
      </c>
      <c r="D43" s="72"/>
      <c r="E43" s="72"/>
      <c r="F43" s="72"/>
    </row>
    <row r="44" spans="1:6" ht="23.25" customHeight="1">
      <c r="A44" s="55" t="s">
        <v>24</v>
      </c>
      <c r="D44" s="72"/>
      <c r="E44" s="72"/>
      <c r="F44" s="72"/>
    </row>
    <row r="45" spans="1:6" ht="23.25" customHeight="1">
      <c r="A45" s="68" t="s">
        <v>25</v>
      </c>
      <c r="B45" s="61"/>
      <c r="D45" s="72"/>
      <c r="E45" s="72"/>
      <c r="F45" s="72"/>
    </row>
    <row r="46" spans="1:6" ht="23.25" customHeight="1" thickBot="1">
      <c r="A46" s="68" t="s">
        <v>96</v>
      </c>
      <c r="B46" s="61"/>
      <c r="D46" s="76">
        <v>121500000</v>
      </c>
      <c r="E46" s="64"/>
      <c r="F46" s="76">
        <v>121500000</v>
      </c>
    </row>
    <row r="47" spans="1:6" ht="23.25" customHeight="1" thickTop="1">
      <c r="A47" s="68" t="s">
        <v>26</v>
      </c>
      <c r="B47" s="61"/>
      <c r="D47" s="62"/>
      <c r="E47" s="62"/>
      <c r="F47" s="62"/>
    </row>
    <row r="48" spans="1:6" ht="23.25" customHeight="1">
      <c r="A48" s="68" t="s">
        <v>96</v>
      </c>
      <c r="D48" s="62">
        <f>'CE'!D21</f>
        <v>121500000</v>
      </c>
      <c r="E48" s="64"/>
      <c r="F48" s="62">
        <f>SUM('CE'!D14)</f>
        <v>121500000</v>
      </c>
    </row>
    <row r="49" spans="1:6" ht="23.25" customHeight="1">
      <c r="A49" s="55" t="s">
        <v>27</v>
      </c>
      <c r="D49" s="62">
        <f>'CE'!F21</f>
        <v>233350000</v>
      </c>
      <c r="E49" s="62"/>
      <c r="F49" s="62">
        <f>SUM('CE'!F14)</f>
        <v>233350000</v>
      </c>
    </row>
    <row r="50" spans="1:5" ht="23.25" customHeight="1">
      <c r="A50" s="68" t="s">
        <v>28</v>
      </c>
      <c r="B50" s="61"/>
      <c r="E50" s="62"/>
    </row>
    <row r="51" spans="1:6" ht="23.25" customHeight="1">
      <c r="A51" s="68" t="s">
        <v>29</v>
      </c>
      <c r="B51" s="61">
        <v>14</v>
      </c>
      <c r="D51" s="62">
        <f>'CE'!H21</f>
        <v>12150000</v>
      </c>
      <c r="E51" s="62"/>
      <c r="F51" s="62">
        <f>SUM('CE'!H14)</f>
        <v>12150000</v>
      </c>
    </row>
    <row r="52" spans="1:6" ht="23.25" customHeight="1">
      <c r="A52" s="77" t="s">
        <v>30</v>
      </c>
      <c r="D52" s="69">
        <f>'CE'!J21</f>
        <v>242570048</v>
      </c>
      <c r="E52" s="64"/>
      <c r="F52" s="69">
        <f>SUM('CE'!J14)</f>
        <v>301233227</v>
      </c>
    </row>
    <row r="53" spans="1:6" ht="23.25" customHeight="1">
      <c r="A53" s="71" t="s">
        <v>31</v>
      </c>
      <c r="D53" s="69">
        <f>SUM(D48:D52)</f>
        <v>609570048</v>
      </c>
      <c r="E53" s="62"/>
      <c r="F53" s="69">
        <f>SUM(F48:F52)</f>
        <v>668233227</v>
      </c>
    </row>
    <row r="54" spans="1:6" ht="23.25" customHeight="1" thickBot="1">
      <c r="A54" s="60" t="s">
        <v>32</v>
      </c>
      <c r="D54" s="76">
        <f>SUM(D53,D42)</f>
        <v>978686441</v>
      </c>
      <c r="E54" s="62"/>
      <c r="F54" s="76">
        <f>SUM(F53,F42)</f>
        <v>985986491</v>
      </c>
    </row>
    <row r="55" spans="2:6" ht="23.25" customHeight="1" thickTop="1">
      <c r="B55" s="78"/>
      <c r="D55" s="62">
        <f>SUM(D54-D21)</f>
        <v>0</v>
      </c>
      <c r="E55" s="79"/>
      <c r="F55" s="62">
        <f>SUM(F54-F21)</f>
        <v>0</v>
      </c>
    </row>
    <row r="56" spans="1:2" ht="23.25" customHeight="1">
      <c r="A56" s="55" t="s">
        <v>13</v>
      </c>
      <c r="B56" s="78"/>
    </row>
    <row r="57" ht="18" customHeight="1">
      <c r="B57" s="78"/>
    </row>
    <row r="58" spans="1:2" ht="18" customHeight="1">
      <c r="A58" s="80"/>
      <c r="B58" s="78"/>
    </row>
    <row r="59" spans="1:2" ht="23.25" customHeight="1">
      <c r="A59" s="81"/>
      <c r="B59" s="78"/>
    </row>
    <row r="60" ht="23.25" customHeight="1">
      <c r="B60" s="55" t="s">
        <v>33</v>
      </c>
    </row>
    <row r="61" spans="1:2" ht="23.25" customHeight="1">
      <c r="A61" s="80"/>
      <c r="B61" s="78"/>
    </row>
  </sheetData>
  <sheetProtection/>
  <printOptions horizontalCentered="1"/>
  <pageMargins left="0.984251968503937" right="0.1968503937007874" top="0.7874015748031497" bottom="0.11811023622047245" header="0.31496062992125984" footer="0.31496062992125984"/>
  <pageSetup fitToHeight="6" horizontalDpi="600" verticalDpi="600" orientation="portrait" paperSize="9" scale="8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showGridLines="0" view="pageBreakPreview" zoomScaleSheetLayoutView="100" zoomScalePageLayoutView="0" workbookViewId="0" topLeftCell="A1">
      <selection activeCell="A88" sqref="A88"/>
    </sheetView>
  </sheetViews>
  <sheetFormatPr defaultColWidth="10.7109375" defaultRowHeight="24" customHeight="1"/>
  <cols>
    <col min="1" max="1" width="54.57421875" style="18" customWidth="1"/>
    <col min="2" max="2" width="6.28125" style="18" customWidth="1"/>
    <col min="3" max="3" width="2.57421875" style="17" customWidth="1"/>
    <col min="4" max="4" width="15.7109375" style="17" customWidth="1"/>
    <col min="5" max="5" width="1.7109375" style="86" customWidth="1"/>
    <col min="6" max="6" width="15.7109375" style="17" customWidth="1"/>
    <col min="7" max="7" width="1.7109375" style="17" customWidth="1"/>
    <col min="8" max="8" width="14.421875" style="17" customWidth="1"/>
    <col min="9" max="9" width="15.421875" style="17" customWidth="1"/>
    <col min="10" max="16384" width="10.7109375" style="17" customWidth="1"/>
  </cols>
  <sheetData>
    <row r="1" spans="1:10" s="34" customFormat="1" ht="24" customHeight="1">
      <c r="A1" s="11" t="s">
        <v>0</v>
      </c>
      <c r="D1" s="35"/>
      <c r="E1" s="35"/>
      <c r="F1" s="16"/>
      <c r="G1" s="35"/>
      <c r="H1" s="35"/>
      <c r="J1" s="35"/>
    </row>
    <row r="2" spans="1:6" s="14" customFormat="1" ht="24" customHeight="1">
      <c r="A2" s="25" t="s">
        <v>34</v>
      </c>
      <c r="B2" s="12"/>
      <c r="C2" s="13"/>
      <c r="D2" s="13"/>
      <c r="E2" s="85"/>
      <c r="F2" s="13"/>
    </row>
    <row r="3" spans="1:6" s="14" customFormat="1" ht="24" customHeight="1">
      <c r="A3" s="11" t="s">
        <v>117</v>
      </c>
      <c r="B3" s="12"/>
      <c r="C3" s="13"/>
      <c r="D3" s="13"/>
      <c r="E3" s="85"/>
      <c r="F3" s="13"/>
    </row>
    <row r="4" spans="2:6" s="14" customFormat="1" ht="24" customHeight="1">
      <c r="B4" s="12"/>
      <c r="C4" s="13"/>
      <c r="D4" s="15"/>
      <c r="E4" s="85"/>
      <c r="F4" s="16" t="s">
        <v>2</v>
      </c>
    </row>
    <row r="5" spans="2:6" ht="24" customHeight="1">
      <c r="B5" s="19" t="s">
        <v>3</v>
      </c>
      <c r="C5" s="20"/>
      <c r="D5" s="36">
        <v>2560</v>
      </c>
      <c r="E5" s="37"/>
      <c r="F5" s="36">
        <v>2559</v>
      </c>
    </row>
    <row r="6" spans="1:6" ht="24" customHeight="1">
      <c r="A6" s="21" t="s">
        <v>136</v>
      </c>
      <c r="B6" s="19"/>
      <c r="C6" s="20"/>
      <c r="D6" s="36"/>
      <c r="E6" s="37"/>
      <c r="F6" s="38"/>
    </row>
    <row r="7" ht="24" customHeight="1">
      <c r="A7" s="21" t="s">
        <v>35</v>
      </c>
    </row>
    <row r="8" spans="1:6" ht="24" customHeight="1">
      <c r="A8" s="24" t="s">
        <v>36</v>
      </c>
      <c r="B8" s="22"/>
      <c r="D8" s="27">
        <v>1128233491</v>
      </c>
      <c r="E8" s="29"/>
      <c r="F8" s="27">
        <v>1010155449</v>
      </c>
    </row>
    <row r="9" spans="1:6" ht="24" customHeight="1">
      <c r="A9" s="24" t="s">
        <v>103</v>
      </c>
      <c r="B9" s="22"/>
      <c r="D9" s="27">
        <v>1018050</v>
      </c>
      <c r="E9" s="29"/>
      <c r="F9" s="27">
        <v>20314418</v>
      </c>
    </row>
    <row r="10" spans="1:6" ht="24" customHeight="1">
      <c r="A10" s="24" t="s">
        <v>37</v>
      </c>
      <c r="B10" s="22"/>
      <c r="D10" s="27"/>
      <c r="E10" s="29"/>
      <c r="F10" s="27"/>
    </row>
    <row r="11" spans="1:6" ht="24" customHeight="1">
      <c r="A11" s="24" t="s">
        <v>74</v>
      </c>
      <c r="B11" s="22"/>
      <c r="D11" s="27">
        <v>14869183</v>
      </c>
      <c r="E11" s="29"/>
      <c r="F11" s="27">
        <v>11236068</v>
      </c>
    </row>
    <row r="12" spans="1:6" ht="24" customHeight="1">
      <c r="A12" s="24" t="s">
        <v>104</v>
      </c>
      <c r="B12" s="22"/>
      <c r="D12" s="27">
        <v>0</v>
      </c>
      <c r="E12" s="29"/>
      <c r="F12" s="27">
        <v>1740408</v>
      </c>
    </row>
    <row r="13" spans="1:6" ht="24" customHeight="1">
      <c r="A13" s="24" t="s">
        <v>131</v>
      </c>
      <c r="B13" s="22">
        <v>10</v>
      </c>
      <c r="D13" s="27">
        <v>127135099</v>
      </c>
      <c r="E13" s="29"/>
      <c r="F13" s="27">
        <v>83103</v>
      </c>
    </row>
    <row r="14" spans="1:6" ht="24" customHeight="1">
      <c r="A14" s="24" t="s">
        <v>8</v>
      </c>
      <c r="B14" s="22"/>
      <c r="D14" s="27">
        <v>4078347</v>
      </c>
      <c r="E14" s="29"/>
      <c r="F14" s="27">
        <v>3509386</v>
      </c>
    </row>
    <row r="15" spans="1:6" ht="24" customHeight="1">
      <c r="A15" s="21" t="s">
        <v>38</v>
      </c>
      <c r="D15" s="28">
        <f>SUM(D8:D14)</f>
        <v>1275334170</v>
      </c>
      <c r="E15" s="29"/>
      <c r="F15" s="28">
        <f>SUM(F8:F14)</f>
        <v>1047038832</v>
      </c>
    </row>
    <row r="16" spans="1:6" ht="24" customHeight="1">
      <c r="A16" s="21" t="s">
        <v>39</v>
      </c>
      <c r="D16" s="27"/>
      <c r="E16" s="29"/>
      <c r="F16" s="27"/>
    </row>
    <row r="17" spans="1:6" ht="24" customHeight="1">
      <c r="A17" s="24" t="s">
        <v>105</v>
      </c>
      <c r="D17" s="27">
        <v>1056297696</v>
      </c>
      <c r="E17" s="29"/>
      <c r="F17" s="27">
        <f>828058406+595535</f>
        <v>828653941</v>
      </c>
    </row>
    <row r="18" spans="1:6" ht="24" customHeight="1">
      <c r="A18" s="24" t="s">
        <v>40</v>
      </c>
      <c r="B18" s="22"/>
      <c r="D18" s="27">
        <v>45415933</v>
      </c>
      <c r="E18" s="29"/>
      <c r="F18" s="27">
        <v>47210599</v>
      </c>
    </row>
    <row r="19" spans="1:6" ht="24" customHeight="1">
      <c r="A19" s="24" t="s">
        <v>41</v>
      </c>
      <c r="B19" s="22"/>
      <c r="D19" s="27">
        <v>94835611</v>
      </c>
      <c r="E19" s="29"/>
      <c r="F19" s="27">
        <v>84268946</v>
      </c>
    </row>
    <row r="20" spans="1:6" ht="24" customHeight="1">
      <c r="A20" s="21" t="s">
        <v>42</v>
      </c>
      <c r="D20" s="28">
        <f>SUM(D17:D19)</f>
        <v>1196549240</v>
      </c>
      <c r="E20" s="29"/>
      <c r="F20" s="28">
        <f>SUM(F17:F19)</f>
        <v>960133486</v>
      </c>
    </row>
    <row r="21" spans="1:6" ht="24" customHeight="1">
      <c r="A21" s="25" t="s">
        <v>92</v>
      </c>
      <c r="D21" s="27">
        <f>SUM(D15-D20)</f>
        <v>78784930</v>
      </c>
      <c r="E21" s="29"/>
      <c r="F21" s="27">
        <f>SUM(F15-F20)</f>
        <v>86905346</v>
      </c>
    </row>
    <row r="22" spans="1:6" ht="24" customHeight="1">
      <c r="A22" s="24" t="s">
        <v>43</v>
      </c>
      <c r="D22" s="30">
        <v>-135697</v>
      </c>
      <c r="E22" s="29"/>
      <c r="F22" s="30">
        <v>-148826</v>
      </c>
    </row>
    <row r="23" spans="1:6" ht="24" customHeight="1">
      <c r="A23" s="25" t="s">
        <v>93</v>
      </c>
      <c r="D23" s="27">
        <f>SUM(D21:D22)</f>
        <v>78649233</v>
      </c>
      <c r="E23" s="29"/>
      <c r="F23" s="27">
        <f>SUM(F21:F22)</f>
        <v>86756520</v>
      </c>
    </row>
    <row r="24" spans="1:6" ht="24" customHeight="1">
      <c r="A24" s="24" t="s">
        <v>94</v>
      </c>
      <c r="B24" s="22">
        <v>16</v>
      </c>
      <c r="D24" s="30">
        <v>-15812412</v>
      </c>
      <c r="E24" s="29"/>
      <c r="F24" s="30">
        <v>-17399527</v>
      </c>
    </row>
    <row r="25" spans="1:6" ht="24" customHeight="1">
      <c r="A25" s="21" t="s">
        <v>87</v>
      </c>
      <c r="D25" s="28">
        <f>SUM(D23:D24)</f>
        <v>62836821</v>
      </c>
      <c r="E25" s="29"/>
      <c r="F25" s="28">
        <f>SUM(F23:F24)</f>
        <v>69356993</v>
      </c>
    </row>
    <row r="26" spans="1:6" ht="24" customHeight="1">
      <c r="A26" s="21" t="s">
        <v>137</v>
      </c>
      <c r="D26" s="29"/>
      <c r="E26" s="29"/>
      <c r="F26" s="29"/>
    </row>
    <row r="27" spans="1:6" ht="24" customHeight="1">
      <c r="A27" s="18" t="s">
        <v>106</v>
      </c>
      <c r="B27" s="22"/>
      <c r="D27" s="30">
        <v>0</v>
      </c>
      <c r="E27" s="29"/>
      <c r="F27" s="30">
        <v>0</v>
      </c>
    </row>
    <row r="28" spans="1:6" ht="24" customHeight="1">
      <c r="A28" s="21" t="s">
        <v>106</v>
      </c>
      <c r="B28" s="22"/>
      <c r="D28" s="30">
        <f>SUM(D27:D27)</f>
        <v>0</v>
      </c>
      <c r="E28" s="29"/>
      <c r="F28" s="30">
        <f>SUM(F27:F27)</f>
        <v>0</v>
      </c>
    </row>
    <row r="29" spans="1:6" ht="24" customHeight="1" thickBot="1">
      <c r="A29" s="21" t="s">
        <v>98</v>
      </c>
      <c r="B29" s="22"/>
      <c r="D29" s="39">
        <f>SUM(D28,D25)</f>
        <v>62836821</v>
      </c>
      <c r="E29" s="29"/>
      <c r="F29" s="39">
        <f>SUM(F28,F25)</f>
        <v>69356993</v>
      </c>
    </row>
    <row r="30" spans="4:6" ht="24" customHeight="1" thickTop="1">
      <c r="D30" s="29"/>
      <c r="E30" s="29"/>
      <c r="F30" s="29"/>
    </row>
    <row r="31" spans="1:2" ht="24" customHeight="1">
      <c r="A31" s="21" t="s">
        <v>78</v>
      </c>
      <c r="B31" s="22">
        <v>17</v>
      </c>
    </row>
    <row r="32" spans="1:6" ht="24" customHeight="1" thickBot="1">
      <c r="A32" s="18" t="s">
        <v>44</v>
      </c>
      <c r="D32" s="40">
        <f>D25/121500000</f>
        <v>0.5171754814814815</v>
      </c>
      <c r="E32" s="41"/>
      <c r="F32" s="40">
        <f>F25/121500000</f>
        <v>0.5708394485596708</v>
      </c>
    </row>
    <row r="33" spans="4:6" ht="24" customHeight="1" thickTop="1">
      <c r="D33" s="42"/>
      <c r="E33" s="42"/>
      <c r="F33" s="42"/>
    </row>
    <row r="34" spans="1:6" ht="24" customHeight="1">
      <c r="A34" s="18" t="s">
        <v>13</v>
      </c>
      <c r="B34" s="31"/>
      <c r="D34" s="43"/>
      <c r="E34" s="43"/>
      <c r="F34" s="43"/>
    </row>
    <row r="35" spans="1:6" s="14" customFormat="1" ht="24" customHeight="1">
      <c r="A35" s="11" t="s">
        <v>0</v>
      </c>
      <c r="B35" s="12"/>
      <c r="C35" s="13"/>
      <c r="D35" s="13"/>
      <c r="E35" s="85"/>
      <c r="F35" s="13"/>
    </row>
    <row r="36" spans="1:6" s="14" customFormat="1" ht="24" customHeight="1">
      <c r="A36" s="25" t="s">
        <v>45</v>
      </c>
      <c r="B36" s="12"/>
      <c r="C36" s="13"/>
      <c r="D36" s="13"/>
      <c r="E36" s="85"/>
      <c r="F36" s="13"/>
    </row>
    <row r="37" spans="1:6" s="14" customFormat="1" ht="24" customHeight="1">
      <c r="A37" s="11" t="s">
        <v>117</v>
      </c>
      <c r="B37" s="12"/>
      <c r="C37" s="13"/>
      <c r="D37" s="13"/>
      <c r="E37" s="85"/>
      <c r="F37" s="13"/>
    </row>
    <row r="38" spans="2:6" s="14" customFormat="1" ht="24" customHeight="1">
      <c r="B38" s="12"/>
      <c r="C38" s="13"/>
      <c r="D38" s="15"/>
      <c r="E38" s="85"/>
      <c r="F38" s="16" t="s">
        <v>2</v>
      </c>
    </row>
    <row r="39" spans="2:6" ht="24" customHeight="1">
      <c r="B39" s="19"/>
      <c r="C39" s="20"/>
      <c r="D39" s="36">
        <v>2560</v>
      </c>
      <c r="E39" s="37"/>
      <c r="F39" s="36">
        <v>2559</v>
      </c>
    </row>
    <row r="40" spans="1:6" ht="24" customHeight="1">
      <c r="A40" s="21" t="s">
        <v>70</v>
      </c>
      <c r="B40" s="44"/>
      <c r="D40" s="26"/>
      <c r="E40" s="42"/>
      <c r="F40" s="26"/>
    </row>
    <row r="41" spans="1:6" ht="24" customHeight="1">
      <c r="A41" s="18" t="s">
        <v>46</v>
      </c>
      <c r="B41" s="44"/>
      <c r="D41" s="29">
        <f>SUM(D23)</f>
        <v>78649233</v>
      </c>
      <c r="E41" s="29"/>
      <c r="F41" s="29">
        <f>SUM(F23)</f>
        <v>86756520</v>
      </c>
    </row>
    <row r="42" spans="1:6" ht="24" customHeight="1">
      <c r="A42" s="18" t="s">
        <v>47</v>
      </c>
      <c r="B42" s="44"/>
      <c r="D42" s="27"/>
      <c r="E42" s="29"/>
      <c r="F42" s="27"/>
    </row>
    <row r="43" spans="1:6" ht="24" customHeight="1">
      <c r="A43" s="18" t="s">
        <v>48</v>
      </c>
      <c r="B43" s="44"/>
      <c r="D43" s="27"/>
      <c r="E43" s="29"/>
      <c r="F43" s="27"/>
    </row>
    <row r="44" spans="1:6" ht="24" customHeight="1">
      <c r="A44" s="24" t="s">
        <v>49</v>
      </c>
      <c r="B44" s="44"/>
      <c r="D44" s="27">
        <v>22022803</v>
      </c>
      <c r="E44" s="29"/>
      <c r="F44" s="27">
        <v>19906326</v>
      </c>
    </row>
    <row r="45" spans="1:6" ht="24" customHeight="1">
      <c r="A45" s="24" t="s">
        <v>129</v>
      </c>
      <c r="B45" s="44"/>
      <c r="D45" s="27">
        <v>-1171595</v>
      </c>
      <c r="E45" s="29"/>
      <c r="F45" s="27">
        <v>3267976</v>
      </c>
    </row>
    <row r="46" spans="1:6" ht="24" customHeight="1">
      <c r="A46" s="24" t="s">
        <v>130</v>
      </c>
      <c r="B46" s="44"/>
      <c r="D46" s="27">
        <v>-2405467</v>
      </c>
      <c r="E46" s="29"/>
      <c r="F46" s="27">
        <f>602316+595535</f>
        <v>1197851</v>
      </c>
    </row>
    <row r="47" spans="1:6" ht="24" customHeight="1">
      <c r="A47" s="24" t="s">
        <v>131</v>
      </c>
      <c r="B47" s="44"/>
      <c r="D47" s="27">
        <v>-127135099</v>
      </c>
      <c r="E47" s="29"/>
      <c r="F47" s="27">
        <v>-83103</v>
      </c>
    </row>
    <row r="48" spans="1:6" ht="24" customHeight="1">
      <c r="A48" s="24" t="s">
        <v>107</v>
      </c>
      <c r="B48" s="44"/>
      <c r="D48" s="27">
        <v>24242</v>
      </c>
      <c r="E48" s="29"/>
      <c r="F48" s="27">
        <v>102118</v>
      </c>
    </row>
    <row r="49" spans="1:6" ht="24" customHeight="1">
      <c r="A49" s="18" t="s">
        <v>50</v>
      </c>
      <c r="B49" s="44"/>
      <c r="D49" s="27">
        <v>3818220</v>
      </c>
      <c r="E49" s="29"/>
      <c r="F49" s="27">
        <v>2245469</v>
      </c>
    </row>
    <row r="50" spans="1:6" ht="24" customHeight="1">
      <c r="A50" s="18" t="s">
        <v>123</v>
      </c>
      <c r="B50" s="44"/>
      <c r="D50" s="27">
        <v>659760</v>
      </c>
      <c r="E50" s="29"/>
      <c r="F50" s="27">
        <v>-267483</v>
      </c>
    </row>
    <row r="51" spans="1:6" ht="24" customHeight="1">
      <c r="A51" s="18" t="s">
        <v>51</v>
      </c>
      <c r="B51" s="44"/>
      <c r="D51" s="27">
        <v>-1723212</v>
      </c>
      <c r="E51" s="29"/>
      <c r="F51" s="27">
        <v>-1493099</v>
      </c>
    </row>
    <row r="52" spans="1:6" ht="24" customHeight="1">
      <c r="A52" s="18" t="s">
        <v>52</v>
      </c>
      <c r="B52" s="44"/>
      <c r="D52" s="30">
        <v>135697</v>
      </c>
      <c r="E52" s="29"/>
      <c r="F52" s="30">
        <v>148826</v>
      </c>
    </row>
    <row r="53" spans="1:6" ht="24" customHeight="1">
      <c r="A53" s="18" t="s">
        <v>133</v>
      </c>
      <c r="B53" s="44"/>
      <c r="D53" s="29"/>
      <c r="E53" s="29"/>
      <c r="F53" s="29"/>
    </row>
    <row r="54" spans="1:6" ht="24" customHeight="1">
      <c r="A54" s="18" t="s">
        <v>53</v>
      </c>
      <c r="B54" s="44"/>
      <c r="D54" s="27">
        <f>SUM(D41:D52)</f>
        <v>-27125418</v>
      </c>
      <c r="E54" s="29"/>
      <c r="F54" s="27">
        <f>SUM(F41:F52)</f>
        <v>111781401</v>
      </c>
    </row>
    <row r="55" spans="1:6" ht="24" customHeight="1">
      <c r="A55" s="18" t="s">
        <v>54</v>
      </c>
      <c r="B55" s="44"/>
      <c r="D55" s="27"/>
      <c r="E55" s="29"/>
      <c r="F55" s="27"/>
    </row>
    <row r="56" spans="1:6" ht="24" customHeight="1">
      <c r="A56" s="18" t="s">
        <v>102</v>
      </c>
      <c r="B56" s="44"/>
      <c r="D56" s="27">
        <v>-24022536</v>
      </c>
      <c r="E56" s="29"/>
      <c r="F56" s="27">
        <v>-99728</v>
      </c>
    </row>
    <row r="57" spans="1:6" ht="24" customHeight="1">
      <c r="A57" s="18" t="s">
        <v>55</v>
      </c>
      <c r="B57" s="44"/>
      <c r="D57" s="27">
        <v>1812031</v>
      </c>
      <c r="E57" s="29"/>
      <c r="F57" s="27">
        <v>-6919599</v>
      </c>
    </row>
    <row r="58" spans="1:6" ht="24" customHeight="1">
      <c r="A58" s="24" t="s">
        <v>56</v>
      </c>
      <c r="B58" s="44"/>
      <c r="D58" s="27">
        <v>1358610</v>
      </c>
      <c r="E58" s="29"/>
      <c r="F58" s="27">
        <v>-7009096</v>
      </c>
    </row>
    <row r="59" spans="1:6" ht="24" customHeight="1">
      <c r="A59" s="24" t="s">
        <v>82</v>
      </c>
      <c r="B59" s="44"/>
      <c r="D59" s="32">
        <v>-19001</v>
      </c>
      <c r="E59" s="29"/>
      <c r="F59" s="32">
        <v>0</v>
      </c>
    </row>
    <row r="60" spans="1:6" ht="24" customHeight="1">
      <c r="A60" s="18" t="s">
        <v>57</v>
      </c>
      <c r="B60" s="44"/>
      <c r="D60" s="27"/>
      <c r="E60" s="29"/>
      <c r="F60" s="27"/>
    </row>
    <row r="61" spans="1:6" ht="24" customHeight="1">
      <c r="A61" s="24" t="s">
        <v>88</v>
      </c>
      <c r="B61" s="44"/>
      <c r="D61" s="27">
        <v>43234719</v>
      </c>
      <c r="E61" s="29"/>
      <c r="F61" s="27">
        <v>37221573</v>
      </c>
    </row>
    <row r="62" spans="1:6" ht="24" customHeight="1">
      <c r="A62" s="24" t="s">
        <v>58</v>
      </c>
      <c r="B62" s="44"/>
      <c r="D62" s="29">
        <v>4036620</v>
      </c>
      <c r="E62" s="29"/>
      <c r="F62" s="29">
        <v>1556321</v>
      </c>
    </row>
    <row r="63" spans="1:6" ht="24" customHeight="1">
      <c r="A63" s="24" t="s">
        <v>50</v>
      </c>
      <c r="B63" s="44"/>
      <c r="D63" s="84">
        <v>-3397100</v>
      </c>
      <c r="E63" s="29"/>
      <c r="F63" s="84">
        <v>-1153400</v>
      </c>
    </row>
    <row r="64" spans="1:6" ht="24" customHeight="1">
      <c r="A64" s="24" t="s">
        <v>124</v>
      </c>
      <c r="B64" s="44"/>
      <c r="D64" s="27">
        <f>SUM(D54:D63)</f>
        <v>-4122075</v>
      </c>
      <c r="E64" s="29"/>
      <c r="F64" s="27">
        <f>SUM(F54:F63)</f>
        <v>135377472</v>
      </c>
    </row>
    <row r="65" spans="1:6" ht="24" customHeight="1">
      <c r="A65" s="24" t="s">
        <v>59</v>
      </c>
      <c r="B65" s="44"/>
      <c r="D65" s="29">
        <v>-135697</v>
      </c>
      <c r="E65" s="29"/>
      <c r="F65" s="29">
        <v>-148826</v>
      </c>
    </row>
    <row r="66" spans="1:6" ht="24" customHeight="1">
      <c r="A66" s="24" t="s">
        <v>80</v>
      </c>
      <c r="B66" s="44"/>
      <c r="D66" s="30">
        <v>-10203497</v>
      </c>
      <c r="E66" s="29"/>
      <c r="F66" s="30">
        <v>-21051567</v>
      </c>
    </row>
    <row r="67" spans="1:6" ht="24" customHeight="1">
      <c r="A67" s="25" t="s">
        <v>125</v>
      </c>
      <c r="B67" s="44"/>
      <c r="D67" s="30">
        <f>SUM(D64:D66)</f>
        <v>-14461269</v>
      </c>
      <c r="E67" s="29"/>
      <c r="F67" s="30">
        <f>SUM(F64:F66)</f>
        <v>114177079</v>
      </c>
    </row>
    <row r="68" spans="2:6" ht="24" customHeight="1">
      <c r="B68" s="44"/>
      <c r="D68" s="43"/>
      <c r="E68" s="43"/>
      <c r="F68" s="43"/>
    </row>
    <row r="69" spans="1:2" ht="24" customHeight="1">
      <c r="A69" s="23" t="s">
        <v>13</v>
      </c>
      <c r="B69" s="44"/>
    </row>
    <row r="70" spans="1:9" s="14" customFormat="1" ht="24" customHeight="1">
      <c r="A70" s="11" t="s">
        <v>0</v>
      </c>
      <c r="B70" s="12"/>
      <c r="C70" s="13"/>
      <c r="D70" s="13"/>
      <c r="E70" s="85"/>
      <c r="F70" s="13"/>
      <c r="I70" s="17"/>
    </row>
    <row r="71" spans="1:9" s="14" customFormat="1" ht="24" customHeight="1">
      <c r="A71" s="25" t="s">
        <v>60</v>
      </c>
      <c r="B71" s="12"/>
      <c r="C71" s="13"/>
      <c r="D71" s="13"/>
      <c r="E71" s="85"/>
      <c r="F71" s="13"/>
      <c r="I71" s="17"/>
    </row>
    <row r="72" spans="1:9" s="14" customFormat="1" ht="24" customHeight="1">
      <c r="A72" s="11" t="s">
        <v>117</v>
      </c>
      <c r="B72" s="12"/>
      <c r="C72" s="13"/>
      <c r="D72" s="13"/>
      <c r="E72" s="85"/>
      <c r="F72" s="13"/>
      <c r="I72" s="17"/>
    </row>
    <row r="73" spans="2:9" s="14" customFormat="1" ht="24" customHeight="1">
      <c r="B73" s="12"/>
      <c r="C73" s="13"/>
      <c r="D73" s="15"/>
      <c r="E73" s="85"/>
      <c r="F73" s="16" t="s">
        <v>2</v>
      </c>
      <c r="I73" s="17"/>
    </row>
    <row r="74" spans="2:6" ht="24" customHeight="1">
      <c r="B74" s="19"/>
      <c r="C74" s="20"/>
      <c r="D74" s="36">
        <v>2560</v>
      </c>
      <c r="E74" s="37"/>
      <c r="F74" s="36">
        <v>2559</v>
      </c>
    </row>
    <row r="75" spans="1:6" ht="24" customHeight="1">
      <c r="A75" s="21" t="s">
        <v>81</v>
      </c>
      <c r="B75" s="44"/>
      <c r="D75" s="43"/>
      <c r="E75" s="43"/>
      <c r="F75" s="43"/>
    </row>
    <row r="76" spans="1:6" ht="24" customHeight="1">
      <c r="A76" s="33" t="s">
        <v>110</v>
      </c>
      <c r="B76" s="44"/>
      <c r="D76" s="45">
        <v>-20178488</v>
      </c>
      <c r="E76" s="29"/>
      <c r="F76" s="45">
        <v>-12491613</v>
      </c>
    </row>
    <row r="77" spans="1:6" ht="24" customHeight="1">
      <c r="A77" s="33" t="s">
        <v>108</v>
      </c>
      <c r="B77" s="44"/>
      <c r="D77" s="45">
        <v>-129009</v>
      </c>
      <c r="E77" s="29"/>
      <c r="F77" s="45">
        <v>-114900</v>
      </c>
    </row>
    <row r="78" spans="1:6" ht="24" customHeight="1">
      <c r="A78" s="33" t="s">
        <v>132</v>
      </c>
      <c r="B78" s="44"/>
      <c r="D78" s="45">
        <v>231923216</v>
      </c>
      <c r="E78" s="29"/>
      <c r="F78" s="45">
        <v>92213</v>
      </c>
    </row>
    <row r="79" spans="1:6" ht="24" customHeight="1">
      <c r="A79" s="33" t="s">
        <v>61</v>
      </c>
      <c r="B79" s="44"/>
      <c r="D79" s="30">
        <v>1717329</v>
      </c>
      <c r="E79" s="29"/>
      <c r="F79" s="30">
        <v>1473138</v>
      </c>
    </row>
    <row r="80" spans="1:6" ht="24" customHeight="1">
      <c r="A80" s="21" t="s">
        <v>126</v>
      </c>
      <c r="B80" s="44"/>
      <c r="D80" s="28">
        <f>SUM(D76:D79)</f>
        <v>213333048</v>
      </c>
      <c r="E80" s="29"/>
      <c r="F80" s="28">
        <f>SUM(F76:F79)</f>
        <v>-11041162</v>
      </c>
    </row>
    <row r="81" spans="1:6" ht="24" customHeight="1">
      <c r="A81" s="21" t="s">
        <v>127</v>
      </c>
      <c r="B81" s="44"/>
      <c r="D81" s="27"/>
      <c r="E81" s="29"/>
      <c r="F81" s="27"/>
    </row>
    <row r="82" spans="1:6" ht="24" customHeight="1">
      <c r="A82" s="18" t="s">
        <v>109</v>
      </c>
      <c r="B82" s="44"/>
      <c r="D82" s="27">
        <v>-1433307</v>
      </c>
      <c r="E82" s="29"/>
      <c r="F82" s="27">
        <v>-1907770</v>
      </c>
    </row>
    <row r="83" spans="1:6" ht="24" customHeight="1">
      <c r="A83" s="18" t="s">
        <v>79</v>
      </c>
      <c r="B83" s="44"/>
      <c r="D83" s="27">
        <v>-121500000</v>
      </c>
      <c r="E83" s="29"/>
      <c r="F83" s="27">
        <v>-48600000</v>
      </c>
    </row>
    <row r="84" spans="1:6" ht="24" customHeight="1">
      <c r="A84" s="21" t="s">
        <v>62</v>
      </c>
      <c r="B84" s="44"/>
      <c r="D84" s="28">
        <f>SUM(D82:D83)</f>
        <v>-122933307</v>
      </c>
      <c r="E84" s="29"/>
      <c r="F84" s="28">
        <f>SUM(F82:F83)</f>
        <v>-50507770</v>
      </c>
    </row>
    <row r="85" spans="1:6" ht="24" customHeight="1">
      <c r="A85" s="21" t="s">
        <v>116</v>
      </c>
      <c r="B85" s="44"/>
      <c r="D85" s="29">
        <f>SUM(D84,D80,D67)</f>
        <v>75938472</v>
      </c>
      <c r="E85" s="29"/>
      <c r="F85" s="29">
        <f>SUM(F84,F80,F67)</f>
        <v>52628147</v>
      </c>
    </row>
    <row r="86" spans="1:6" ht="24" customHeight="1">
      <c r="A86" s="24" t="s">
        <v>128</v>
      </c>
      <c r="B86" s="44"/>
      <c r="D86" s="32"/>
      <c r="E86" s="87"/>
      <c r="F86" s="32"/>
    </row>
    <row r="87" spans="1:6" ht="24" customHeight="1">
      <c r="A87" s="24" t="s">
        <v>71</v>
      </c>
      <c r="B87" s="44"/>
      <c r="D87" s="29">
        <v>-4298</v>
      </c>
      <c r="E87" s="29"/>
      <c r="F87" s="29">
        <v>-57101</v>
      </c>
    </row>
    <row r="88" spans="1:6" ht="24" customHeight="1">
      <c r="A88" s="25" t="s">
        <v>89</v>
      </c>
      <c r="B88" s="44"/>
      <c r="D88" s="30">
        <f>SUM('BS'!F9)</f>
        <v>238592078</v>
      </c>
      <c r="E88" s="29"/>
      <c r="F88" s="30">
        <v>186021032</v>
      </c>
    </row>
    <row r="89" spans="1:6" ht="24" customHeight="1" thickBot="1">
      <c r="A89" s="11" t="s">
        <v>90</v>
      </c>
      <c r="B89" s="44"/>
      <c r="D89" s="39">
        <f>SUM(D85:D88)</f>
        <v>314526252</v>
      </c>
      <c r="E89" s="29"/>
      <c r="F89" s="39">
        <f>SUM(F85:F88)</f>
        <v>238592078</v>
      </c>
    </row>
    <row r="90" spans="1:6" ht="24" customHeight="1" thickTop="1">
      <c r="A90" s="11"/>
      <c r="B90" s="44"/>
      <c r="D90" s="27">
        <f>SUM(D89-'BS'!D9)</f>
        <v>0</v>
      </c>
      <c r="E90" s="29"/>
      <c r="F90" s="27">
        <f>SUM(F89-'BS'!F9)</f>
        <v>0</v>
      </c>
    </row>
    <row r="91" spans="1:6" ht="24" customHeight="1">
      <c r="A91" s="11" t="s">
        <v>72</v>
      </c>
      <c r="B91" s="44"/>
      <c r="D91" s="29"/>
      <c r="E91" s="29"/>
      <c r="F91" s="29"/>
    </row>
    <row r="92" spans="1:6" ht="24" customHeight="1">
      <c r="A92" s="24" t="s">
        <v>73</v>
      </c>
      <c r="B92" s="44"/>
      <c r="D92" s="29"/>
      <c r="E92" s="29"/>
      <c r="F92" s="29"/>
    </row>
    <row r="93" spans="1:6" ht="24" customHeight="1">
      <c r="A93" s="24" t="s">
        <v>99</v>
      </c>
      <c r="B93" s="24"/>
      <c r="C93" s="24"/>
      <c r="D93" s="17">
        <v>-801822</v>
      </c>
      <c r="E93" s="88"/>
      <c r="F93" s="29">
        <v>-838904</v>
      </c>
    </row>
    <row r="94" spans="1:6" ht="24" customHeight="1">
      <c r="A94" s="24" t="s">
        <v>115</v>
      </c>
      <c r="B94" s="24"/>
      <c r="C94" s="24"/>
      <c r="D94" s="17">
        <v>0</v>
      </c>
      <c r="E94" s="88"/>
      <c r="F94" s="29">
        <v>3449000</v>
      </c>
    </row>
    <row r="95" spans="2:6" ht="24" customHeight="1">
      <c r="B95" s="44"/>
      <c r="C95" s="26"/>
      <c r="E95" s="29"/>
      <c r="F95" s="27"/>
    </row>
    <row r="96" spans="1:2" ht="24" customHeight="1">
      <c r="A96" s="23" t="s">
        <v>13</v>
      </c>
      <c r="B96" s="44"/>
    </row>
  </sheetData>
  <sheetProtection/>
  <printOptions horizontalCentered="1"/>
  <pageMargins left="0.984251968503937" right="0.2362204724409449" top="0.7874015748031497" bottom="0.31496062992125984" header="0.31496062992125984" footer="0.31496062992125984"/>
  <pageSetup fitToHeight="6" horizontalDpi="600" verticalDpi="600" orientation="portrait" paperSize="9" scale="90" r:id="rId1"/>
  <rowBreaks count="2" manualBreakCount="2">
    <brk id="34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view="pageBreakPreview" zoomScale="90" zoomScaleSheetLayoutView="90" zoomScalePageLayoutView="0" workbookViewId="0" topLeftCell="A16">
      <selection activeCell="A20" sqref="A20"/>
    </sheetView>
  </sheetViews>
  <sheetFormatPr defaultColWidth="9.28125" defaultRowHeight="23.25" customHeight="1"/>
  <cols>
    <col min="1" max="1" width="9.28125" style="1" customWidth="1"/>
    <col min="2" max="2" width="32.7109375" style="1" customWidth="1"/>
    <col min="3" max="3" width="1.57421875" style="1" customWidth="1"/>
    <col min="4" max="4" width="18.28125" style="1" customWidth="1"/>
    <col min="5" max="5" width="1.57421875" style="1" customWidth="1"/>
    <col min="6" max="6" width="18.28125" style="1" customWidth="1"/>
    <col min="7" max="7" width="1.57421875" style="1" customWidth="1"/>
    <col min="8" max="8" width="18.28125" style="1" customWidth="1"/>
    <col min="9" max="9" width="1.57421875" style="1" customWidth="1"/>
    <col min="10" max="10" width="18.28125" style="1" customWidth="1"/>
    <col min="11" max="11" width="1.57421875" style="1" customWidth="1"/>
    <col min="12" max="12" width="18.28125" style="1" customWidth="1"/>
    <col min="13" max="13" width="9.28125" style="1" customWidth="1"/>
    <col min="14" max="14" width="15.28125" style="1" customWidth="1"/>
    <col min="15" max="16384" width="9.28125" style="1" customWidth="1"/>
  </cols>
  <sheetData>
    <row r="1" spans="1:12" ht="23.2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3.25" customHeight="1">
      <c r="A2" s="94" t="s">
        <v>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3.25" customHeight="1">
      <c r="A3" s="94" t="s">
        <v>117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23.2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4:10" s="2" customFormat="1" ht="23.25" customHeight="1">
      <c r="D5" s="2" t="s">
        <v>122</v>
      </c>
      <c r="H5" s="96" t="s">
        <v>28</v>
      </c>
      <c r="I5" s="96"/>
      <c r="J5" s="96"/>
    </row>
    <row r="6" spans="3:8" s="2" customFormat="1" ht="23.25" customHeight="1">
      <c r="C6" s="3"/>
      <c r="D6" s="2" t="s">
        <v>75</v>
      </c>
      <c r="F6" s="2" t="s">
        <v>64</v>
      </c>
      <c r="H6" s="4" t="s">
        <v>65</v>
      </c>
    </row>
    <row r="7" spans="3:12" s="2" customFormat="1" ht="23.25" customHeight="1">
      <c r="C7" s="3"/>
      <c r="D7" s="91" t="s">
        <v>76</v>
      </c>
      <c r="F7" s="91" t="s">
        <v>77</v>
      </c>
      <c r="H7" s="91" t="s">
        <v>66</v>
      </c>
      <c r="J7" s="91" t="s">
        <v>67</v>
      </c>
      <c r="L7" s="91" t="s">
        <v>68</v>
      </c>
    </row>
    <row r="8" spans="3:12" s="2" customFormat="1" ht="23.25" customHeight="1">
      <c r="C8" s="3"/>
      <c r="D8" s="4"/>
      <c r="F8" s="4"/>
      <c r="H8" s="4"/>
      <c r="J8" s="4"/>
      <c r="L8" s="4"/>
    </row>
    <row r="9" spans="1:12" ht="23.25" customHeight="1">
      <c r="A9" s="82" t="s">
        <v>112</v>
      </c>
      <c r="D9" s="83">
        <v>121500000</v>
      </c>
      <c r="E9" s="83"/>
      <c r="F9" s="83">
        <v>233350000</v>
      </c>
      <c r="G9" s="83"/>
      <c r="H9" s="83">
        <v>12150000</v>
      </c>
      <c r="I9" s="83"/>
      <c r="J9" s="83">
        <v>280476234</v>
      </c>
      <c r="K9" s="83"/>
      <c r="L9" s="8">
        <f>SUM(C9:K9)</f>
        <v>647476234</v>
      </c>
    </row>
    <row r="10" spans="1:12" ht="23.25" customHeight="1">
      <c r="A10" s="89" t="s">
        <v>87</v>
      </c>
      <c r="D10" s="8">
        <v>0</v>
      </c>
      <c r="E10" s="8"/>
      <c r="F10" s="8">
        <v>0</v>
      </c>
      <c r="G10" s="8"/>
      <c r="H10" s="8">
        <v>0</v>
      </c>
      <c r="I10" s="8"/>
      <c r="J10" s="8">
        <f>PL!F25</f>
        <v>69356993</v>
      </c>
      <c r="K10" s="8"/>
      <c r="L10" s="8">
        <f>SUM(C10:K10)</f>
        <v>69356993</v>
      </c>
    </row>
    <row r="11" spans="1:12" ht="23.25" customHeight="1">
      <c r="A11" s="89" t="s">
        <v>106</v>
      </c>
      <c r="D11" s="8">
        <v>0</v>
      </c>
      <c r="E11" s="83"/>
      <c r="F11" s="8">
        <v>0</v>
      </c>
      <c r="G11" s="83"/>
      <c r="H11" s="8">
        <v>0</v>
      </c>
      <c r="I11" s="83"/>
      <c r="J11" s="90">
        <f>PL!F27</f>
        <v>0</v>
      </c>
      <c r="K11" s="83"/>
      <c r="L11" s="90">
        <f>SUM(D11:J11)</f>
        <v>0</v>
      </c>
    </row>
    <row r="12" spans="1:12" ht="23.25" customHeight="1">
      <c r="A12" s="7" t="s">
        <v>98</v>
      </c>
      <c r="C12" s="6"/>
      <c r="D12" s="92">
        <f>SUM(D10:D11)</f>
        <v>0</v>
      </c>
      <c r="E12" s="83"/>
      <c r="F12" s="92">
        <f>SUM(F10:F11)</f>
        <v>0</v>
      </c>
      <c r="G12" s="83"/>
      <c r="H12" s="92">
        <f>SUM(H10:H11)</f>
        <v>0</v>
      </c>
      <c r="I12" s="83"/>
      <c r="J12" s="8">
        <f>SUM(J10:J11)</f>
        <v>69356993</v>
      </c>
      <c r="K12" s="83"/>
      <c r="L12" s="8">
        <f>SUM(L10:L11)</f>
        <v>69356993</v>
      </c>
    </row>
    <row r="13" spans="1:12" ht="23.25" customHeight="1">
      <c r="A13" s="7" t="s">
        <v>138</v>
      </c>
      <c r="C13" s="6"/>
      <c r="D13" s="8">
        <v>0</v>
      </c>
      <c r="E13" s="8"/>
      <c r="F13" s="8">
        <v>0</v>
      </c>
      <c r="G13" s="8"/>
      <c r="H13" s="8">
        <v>0</v>
      </c>
      <c r="I13" s="8"/>
      <c r="J13" s="8">
        <v>-48600000</v>
      </c>
      <c r="K13" s="8"/>
      <c r="L13" s="8">
        <f>SUM(D13:J13)</f>
        <v>-48600000</v>
      </c>
    </row>
    <row r="14" spans="1:12" ht="23.25" customHeight="1" thickBot="1">
      <c r="A14" s="5" t="s">
        <v>113</v>
      </c>
      <c r="D14" s="9">
        <f>SUM(D9,D12:D13)</f>
        <v>121500000</v>
      </c>
      <c r="E14" s="8"/>
      <c r="F14" s="9">
        <f>SUM(F9,F12:F13)</f>
        <v>233350000</v>
      </c>
      <c r="G14" s="8"/>
      <c r="H14" s="9">
        <f>SUM(H9,H12:H13)</f>
        <v>12150000</v>
      </c>
      <c r="I14" s="8"/>
      <c r="J14" s="9">
        <f>SUM(J9,J12:J13)</f>
        <v>301233227</v>
      </c>
      <c r="K14" s="8"/>
      <c r="L14" s="9">
        <f>SUM(L9,L12:L13)</f>
        <v>668233227</v>
      </c>
    </row>
    <row r="15" spans="1:12" ht="23.25" customHeight="1" thickTop="1">
      <c r="A15" s="7"/>
      <c r="D15" s="10"/>
      <c r="E15" s="10"/>
      <c r="F15" s="10"/>
      <c r="G15" s="10"/>
      <c r="H15" s="10"/>
      <c r="I15" s="10"/>
      <c r="J15" s="10"/>
      <c r="K15" s="10"/>
      <c r="L15" s="10">
        <f>SUM(L14-'BS'!F53)</f>
        <v>0</v>
      </c>
    </row>
    <row r="16" spans="1:12" ht="23.25" customHeight="1">
      <c r="A16" s="82" t="s">
        <v>118</v>
      </c>
      <c r="D16" s="83">
        <f>D14</f>
        <v>121500000</v>
      </c>
      <c r="E16" s="83"/>
      <c r="F16" s="83">
        <f>F14</f>
        <v>233350000</v>
      </c>
      <c r="G16" s="83"/>
      <c r="H16" s="83">
        <f>H14</f>
        <v>12150000</v>
      </c>
      <c r="I16" s="83"/>
      <c r="J16" s="83">
        <f>J14</f>
        <v>301233227</v>
      </c>
      <c r="K16" s="83"/>
      <c r="L16" s="8">
        <f>SUM(C16:K16)</f>
        <v>668233227</v>
      </c>
    </row>
    <row r="17" spans="1:12" ht="23.25" customHeight="1">
      <c r="A17" s="89" t="s">
        <v>87</v>
      </c>
      <c r="D17" s="8">
        <v>0</v>
      </c>
      <c r="E17" s="8"/>
      <c r="F17" s="8">
        <v>0</v>
      </c>
      <c r="G17" s="8"/>
      <c r="H17" s="8">
        <v>0</v>
      </c>
      <c r="I17" s="8"/>
      <c r="J17" s="8">
        <f>PL!D25</f>
        <v>62836821</v>
      </c>
      <c r="K17" s="8"/>
      <c r="L17" s="8">
        <f>SUM(C17:K17)</f>
        <v>62836821</v>
      </c>
    </row>
    <row r="18" spans="1:12" ht="23.25" customHeight="1">
      <c r="A18" s="89" t="s">
        <v>106</v>
      </c>
      <c r="D18" s="8">
        <v>0</v>
      </c>
      <c r="E18" s="83"/>
      <c r="F18" s="8">
        <v>0</v>
      </c>
      <c r="G18" s="83"/>
      <c r="H18" s="8">
        <v>0</v>
      </c>
      <c r="I18" s="83"/>
      <c r="J18" s="8">
        <f>PL!D27</f>
        <v>0</v>
      </c>
      <c r="K18" s="83"/>
      <c r="L18" s="8">
        <f>SUM(D18:J18)</f>
        <v>0</v>
      </c>
    </row>
    <row r="19" spans="1:12" ht="23.25" customHeight="1">
      <c r="A19" s="7" t="s">
        <v>98</v>
      </c>
      <c r="C19" s="6"/>
      <c r="D19" s="92">
        <f>SUM(D17:D18)</f>
        <v>0</v>
      </c>
      <c r="E19" s="83"/>
      <c r="F19" s="92">
        <f>SUM(F17:F18)</f>
        <v>0</v>
      </c>
      <c r="G19" s="83"/>
      <c r="H19" s="92">
        <f>SUM(H17:H18)</f>
        <v>0</v>
      </c>
      <c r="I19" s="83"/>
      <c r="J19" s="92">
        <f>SUM(J17:J18)</f>
        <v>62836821</v>
      </c>
      <c r="K19" s="83"/>
      <c r="L19" s="92">
        <f>SUM(L17:L18)</f>
        <v>62836821</v>
      </c>
    </row>
    <row r="20" spans="1:12" ht="23.25" customHeight="1">
      <c r="A20" s="7" t="s">
        <v>138</v>
      </c>
      <c r="C20" s="6"/>
      <c r="D20" s="8">
        <v>0</v>
      </c>
      <c r="E20" s="8"/>
      <c r="F20" s="8">
        <v>0</v>
      </c>
      <c r="G20" s="8"/>
      <c r="H20" s="8">
        <v>0</v>
      </c>
      <c r="I20" s="8"/>
      <c r="J20" s="8">
        <v>-121500000</v>
      </c>
      <c r="K20" s="8"/>
      <c r="L20" s="8">
        <f>SUM(D20:J20)</f>
        <v>-121500000</v>
      </c>
    </row>
    <row r="21" spans="1:12" ht="23.25" customHeight="1" thickBot="1">
      <c r="A21" s="5" t="s">
        <v>119</v>
      </c>
      <c r="D21" s="9">
        <f>D16+D19+D20</f>
        <v>121500000</v>
      </c>
      <c r="E21" s="8"/>
      <c r="F21" s="9">
        <f>F16+F19+F20</f>
        <v>233350000</v>
      </c>
      <c r="G21" s="8"/>
      <c r="H21" s="9">
        <f>H16+H19+H20</f>
        <v>12150000</v>
      </c>
      <c r="I21" s="8"/>
      <c r="J21" s="9">
        <f>J16+J19+J20</f>
        <v>242570048</v>
      </c>
      <c r="K21" s="8"/>
      <c r="L21" s="9">
        <f>L16+L19+L20</f>
        <v>609570048</v>
      </c>
    </row>
    <row r="22" spans="1:12" ht="23.25" customHeight="1" thickTop="1">
      <c r="A22" s="7"/>
      <c r="D22" s="10"/>
      <c r="E22" s="10"/>
      <c r="F22" s="10"/>
      <c r="G22" s="10"/>
      <c r="H22" s="10"/>
      <c r="I22" s="10"/>
      <c r="J22" s="10"/>
      <c r="K22" s="10"/>
      <c r="L22" s="10">
        <f>SUM(L21-'BS'!D53)</f>
        <v>0</v>
      </c>
    </row>
    <row r="23" ht="23.25" customHeight="1">
      <c r="A23" s="7" t="s">
        <v>13</v>
      </c>
    </row>
  </sheetData>
  <sheetProtection/>
  <mergeCells count="5">
    <mergeCell ref="A1:L1"/>
    <mergeCell ref="A2:L2"/>
    <mergeCell ref="A3:L3"/>
    <mergeCell ref="A4:L4"/>
    <mergeCell ref="H5:J5"/>
  </mergeCells>
  <printOptions horizontalCentered="1"/>
  <pageMargins left="0.393700787401575" right="0.393700787401575" top="0.90551181102362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2018-02-22T11:31:05Z</cp:lastPrinted>
  <dcterms:created xsi:type="dcterms:W3CDTF">2011-05-02T09:09:37Z</dcterms:created>
  <dcterms:modified xsi:type="dcterms:W3CDTF">2018-05-29T11:01:09Z</dcterms:modified>
  <cp:category/>
  <cp:version/>
  <cp:contentType/>
  <cp:contentStatus/>
</cp:coreProperties>
</file>